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Progressive Provider Dropbox\Roth and Co\Roth and Co 2023\Pointe Group\MassHealth Cost Reports\7-Seashore Advinia MH 123122\Files to Upload SSP\"/>
    </mc:Choice>
  </mc:AlternateContent>
  <xr:revisionPtr revIDLastSave="0" documentId="13_ncr:1_{8AF4D3B0-965B-49D6-9C32-189759CFCE4E}" xr6:coauthVersionLast="47" xr6:coauthVersionMax="47" xr10:uidLastSave="{00000000-0000-0000-0000-000000000000}"/>
  <bookViews>
    <workbookView xWindow="21168" yWindow="-100" windowWidth="21467" windowHeight="11576" activeTab="1" xr2:uid="{975DCBAF-E8A6-43DD-894F-040CA7B770CA}"/>
  </bookViews>
  <sheets>
    <sheet name="Acctg" sheetId="1" r:id="rId1"/>
    <sheet name="Employee Totals by Account" sheetId="3" r:id="rId2"/>
  </sheets>
  <definedNames>
    <definedName name="_xlnm._FilterDatabase" localSheetId="1" hidden="1">'Employee Totals by Account'!#REF!</definedName>
    <definedName name="Beginning_Balance">-FV(Interest_Rate/12,Payment_Number-1,-Monthly_Payment,Loan_Amount)</definedName>
    <definedName name="CHealthLife" localSheetId="1">'Employee Totals by Account'!$Q$5:$Q$23</definedName>
    <definedName name="CHealthLife">#REF!</definedName>
    <definedName name="COtherBen" localSheetId="1">'Employee Totals by Account'!$R$5:$R$23</definedName>
    <definedName name="COtherBen">#REF!</definedName>
    <definedName name="CPens" localSheetId="1">'Employee Totals by Account'!$N$5:$N$23</definedName>
    <definedName name="CPens">#REF!</definedName>
    <definedName name="CPRTax" localSheetId="1">'Employee Totals by Account'!$I$5:$I$23</definedName>
    <definedName name="CPRTax">#REF!</definedName>
    <definedName name="CWage" localSheetId="1">'Employee Totals by Account'!$G$5:$G$23</definedName>
    <definedName name="CWage">#REF!</definedName>
    <definedName name="CWorkC" localSheetId="1">'Employee Totals by Account'!$J$5:$J$23</definedName>
    <definedName name="CWorkC">#REF!</definedName>
    <definedName name="Dental" localSheetId="1">'Employee Totals by Account'!$G$30</definedName>
    <definedName name="Dental">#REF!</definedName>
    <definedName name="EBLnRange" localSheetId="1">'Employee Totals by Account'!$A$4:$A$23</definedName>
    <definedName name="EBLnRange">#REF!</definedName>
    <definedName name="Ending_Balance">-FV(Interest_Rate/12,Payment_Number,-Monthly_Payment,Loan_Amount)</definedName>
    <definedName name="Header_Row">ROW(#REF!)</definedName>
    <definedName name="Health" localSheetId="1">'Employee Totals by Account'!$G$29</definedName>
    <definedName name="Health">#REF!</definedName>
    <definedName name="HealthLife" localSheetId="1">'Employee Totals by Account'!$G$29</definedName>
    <definedName name="HealthLife">#REF!</definedName>
    <definedName name="Interest">-IPMT(Interest_Rate/12,Payment_Number,Number_of_Payments,Loan_Amount)</definedName>
    <definedName name="Last_Row">IF(Values_Entered,Header_Row+Number_of_Payments,Header_Row)</definedName>
    <definedName name="Life" localSheetId="1">'Employee Totals by Account'!$G$31</definedName>
    <definedName name="Life">#REF!</definedName>
    <definedName name="Loan_Not_Paid">IF(Payment_Number&lt;=Number_of_Payments,1,0)</definedName>
    <definedName name="Monthly_Payment">-PMT(Interest_Rate/12,Number_of_Payments,Loan_Amount)</definedName>
    <definedName name="numbers">#REF!</definedName>
    <definedName name="Other" localSheetId="1">'Employee Totals by Account'!$G$34</definedName>
    <definedName name="Other">#REF!</definedName>
    <definedName name="Other2" localSheetId="1">'Employee Totals by Account'!$G$35</definedName>
    <definedName name="Other2">#REF!</definedName>
    <definedName name="Payment_Date">DATE(YEAR(Loan_Start),MONTH(Loan_Start)+Payment_Number,DAY(Loan_Start))</definedName>
    <definedName name="Payment_Number">ROW()-Header_Row</definedName>
    <definedName name="Penwion" localSheetId="1">'Employee Totals by Account'!$G$33</definedName>
    <definedName name="Penwion">#REF!</definedName>
    <definedName name="Principal">-PPMT(Interest_Rate/12,Payment_Number,Number_of_Payments,Loan_Amount)</definedName>
    <definedName name="Principal2">-PPMT(Interest_Rate/12,Payment_Number,Number_of_Payments,Loan_Amount)</definedName>
    <definedName name="PRTax" localSheetId="1">'Employee Totals by Account'!$G$28</definedName>
    <definedName name="PRTax">#REF!</definedName>
    <definedName name="SalAcct" localSheetId="1">'Employee Totals by Account'!$B$5:$B$23</definedName>
    <definedName name="SalAcct">#REF!</definedName>
    <definedName name="TotBenRange" localSheetId="1">'Employee Totals by Account'!$Q$4:$Q$23</definedName>
    <definedName name="TotBenRange">#REF!</definedName>
    <definedName name="TotTaxRange" localSheetId="1">'Employee Totals by Account'!$R$4</definedName>
    <definedName name="TotTaxRange">#REF!</definedName>
    <definedName name="values_e">IF(Loan_Amount*Interest_Rate*Loan_Years*Loan_Start&gt;0,1,0)</definedName>
    <definedName name="Values_Entered">IF(Loan_Amount*Interest_Rate*Loan_Years*Loan_Start&gt;0,1,0)</definedName>
    <definedName name="WorkC" localSheetId="1">'Employee Totals by Account'!$G$32</definedName>
    <definedName name="WorkC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40" i="3" l="1"/>
  <c r="N40" i="3"/>
  <c r="M40" i="3"/>
  <c r="L40" i="3"/>
  <c r="K40" i="3"/>
  <c r="J40" i="3"/>
  <c r="I40" i="3"/>
  <c r="R39" i="3"/>
  <c r="Q39" i="3"/>
  <c r="P39" i="3"/>
  <c r="R38" i="3"/>
  <c r="Q38" i="3"/>
  <c r="P38" i="3"/>
  <c r="F35" i="3"/>
  <c r="G35" i="3"/>
  <c r="G34" i="3"/>
  <c r="H35" i="3" s="1"/>
  <c r="F33" i="3"/>
  <c r="G33" i="3"/>
  <c r="F32" i="3"/>
  <c r="G32" i="3"/>
  <c r="F31" i="3"/>
  <c r="G31" i="3"/>
  <c r="G30" i="3"/>
  <c r="F30" i="3"/>
  <c r="F29" i="3"/>
  <c r="G29" i="3"/>
  <c r="F28" i="3"/>
  <c r="G28" i="3"/>
  <c r="G36" i="3" s="1"/>
  <c r="D24" i="3"/>
  <c r="F23" i="3"/>
  <c r="E23" i="3"/>
  <c r="E22" i="3"/>
  <c r="F22" i="3" s="1"/>
  <c r="E21" i="3"/>
  <c r="F21" i="3" s="1"/>
  <c r="E20" i="3"/>
  <c r="F20" i="3" s="1"/>
  <c r="E19" i="3"/>
  <c r="F19" i="3" s="1"/>
  <c r="E18" i="3"/>
  <c r="F18" i="3" s="1"/>
  <c r="E17" i="3"/>
  <c r="F17" i="3" s="1"/>
  <c r="E16" i="3"/>
  <c r="F16" i="3" s="1"/>
  <c r="E15" i="3"/>
  <c r="F15" i="3" s="1"/>
  <c r="E14" i="3"/>
  <c r="F14" i="3" s="1"/>
  <c r="E13" i="3"/>
  <c r="F13" i="3" s="1"/>
  <c r="E12" i="3"/>
  <c r="F12" i="3" s="1"/>
  <c r="E11" i="3"/>
  <c r="F11" i="3" s="1"/>
  <c r="E10" i="3"/>
  <c r="F10" i="3" s="1"/>
  <c r="E9" i="3"/>
  <c r="F9" i="3" s="1"/>
  <c r="E8" i="3"/>
  <c r="F8" i="3" s="1"/>
  <c r="E7" i="3"/>
  <c r="F7" i="3" s="1"/>
  <c r="E6" i="3"/>
  <c r="F6" i="3" s="1"/>
  <c r="G24" i="3"/>
  <c r="G40" i="3" s="1"/>
  <c r="E5" i="3"/>
  <c r="F5" i="3" s="1"/>
  <c r="F24" i="3" s="1"/>
  <c r="H23" i="3" l="1"/>
  <c r="H8" i="3"/>
  <c r="H12" i="3"/>
  <c r="H16" i="3"/>
  <c r="H20" i="3"/>
  <c r="H13" i="3"/>
  <c r="H17" i="3"/>
  <c r="H6" i="3"/>
  <c r="H10" i="3"/>
  <c r="H14" i="3"/>
  <c r="H18" i="3"/>
  <c r="H22" i="3"/>
  <c r="H9" i="3"/>
  <c r="H21" i="3"/>
  <c r="H7" i="3"/>
  <c r="H11" i="3"/>
  <c r="H15" i="3"/>
  <c r="H19" i="3"/>
  <c r="E36" i="3"/>
  <c r="H5" i="3"/>
  <c r="E24" i="3"/>
  <c r="L16" i="3" l="1"/>
  <c r="K16" i="3"/>
  <c r="J16" i="3"/>
  <c r="I16" i="3"/>
  <c r="O16" i="3"/>
  <c r="M16" i="3"/>
  <c r="N16" i="3"/>
  <c r="O6" i="3"/>
  <c r="N6" i="3"/>
  <c r="M6" i="3"/>
  <c r="L6" i="3"/>
  <c r="I6" i="3"/>
  <c r="K6" i="3"/>
  <c r="J6" i="3"/>
  <c r="J7" i="3"/>
  <c r="I7" i="3"/>
  <c r="O7" i="3"/>
  <c r="N7" i="3"/>
  <c r="K7" i="3"/>
  <c r="M7" i="3"/>
  <c r="L7" i="3"/>
  <c r="N17" i="3"/>
  <c r="M17" i="3"/>
  <c r="L17" i="3"/>
  <c r="K17" i="3"/>
  <c r="J17" i="3"/>
  <c r="I17" i="3"/>
  <c r="O17" i="3"/>
  <c r="J11" i="3"/>
  <c r="I11" i="3"/>
  <c r="O11" i="3"/>
  <c r="N11" i="3"/>
  <c r="M11" i="3"/>
  <c r="L11" i="3"/>
  <c r="K11" i="3"/>
  <c r="N21" i="3"/>
  <c r="M21" i="3"/>
  <c r="L21" i="3"/>
  <c r="K21" i="3"/>
  <c r="J21" i="3"/>
  <c r="I21" i="3"/>
  <c r="O21" i="3"/>
  <c r="N13" i="3"/>
  <c r="M13" i="3"/>
  <c r="L13" i="3"/>
  <c r="K13" i="3"/>
  <c r="J13" i="3"/>
  <c r="I13" i="3"/>
  <c r="O13" i="3"/>
  <c r="N5" i="3"/>
  <c r="M5" i="3"/>
  <c r="L5" i="3"/>
  <c r="H24" i="3"/>
  <c r="K5" i="3"/>
  <c r="J5" i="3"/>
  <c r="O5" i="3"/>
  <c r="I5" i="3"/>
  <c r="N9" i="3"/>
  <c r="M9" i="3"/>
  <c r="K9" i="3"/>
  <c r="L9" i="3"/>
  <c r="J9" i="3"/>
  <c r="I9" i="3"/>
  <c r="O9" i="3"/>
  <c r="L20" i="3"/>
  <c r="K20" i="3"/>
  <c r="J20" i="3"/>
  <c r="I20" i="3"/>
  <c r="O20" i="3"/>
  <c r="N20" i="3"/>
  <c r="M20" i="3"/>
  <c r="L12" i="3"/>
  <c r="K12" i="3"/>
  <c r="J12" i="3"/>
  <c r="I12" i="3"/>
  <c r="O12" i="3"/>
  <c r="N12" i="3"/>
  <c r="M12" i="3"/>
  <c r="J19" i="3"/>
  <c r="I19" i="3"/>
  <c r="O19" i="3"/>
  <c r="N19" i="3"/>
  <c r="M19" i="3"/>
  <c r="L19" i="3"/>
  <c r="K19" i="3"/>
  <c r="Q19" i="3" s="1"/>
  <c r="O14" i="3"/>
  <c r="N14" i="3"/>
  <c r="M14" i="3"/>
  <c r="L14" i="3"/>
  <c r="K14" i="3"/>
  <c r="I14" i="3"/>
  <c r="J14" i="3"/>
  <c r="L8" i="3"/>
  <c r="K8" i="3"/>
  <c r="I8" i="3"/>
  <c r="J8" i="3"/>
  <c r="O8" i="3"/>
  <c r="M8" i="3"/>
  <c r="N8" i="3"/>
  <c r="O22" i="3"/>
  <c r="N22" i="3"/>
  <c r="M22" i="3"/>
  <c r="L22" i="3"/>
  <c r="K22" i="3"/>
  <c r="J22" i="3"/>
  <c r="I22" i="3"/>
  <c r="O18" i="3"/>
  <c r="N18" i="3"/>
  <c r="M18" i="3"/>
  <c r="L18" i="3"/>
  <c r="K18" i="3"/>
  <c r="J18" i="3"/>
  <c r="I18" i="3"/>
  <c r="J15" i="3"/>
  <c r="I15" i="3"/>
  <c r="O15" i="3"/>
  <c r="N15" i="3"/>
  <c r="M15" i="3"/>
  <c r="K15" i="3"/>
  <c r="L15" i="3"/>
  <c r="O10" i="3"/>
  <c r="M10" i="3"/>
  <c r="N10" i="3"/>
  <c r="L10" i="3"/>
  <c r="K10" i="3"/>
  <c r="Q10" i="3" s="1"/>
  <c r="J10" i="3"/>
  <c r="I10" i="3"/>
  <c r="J23" i="3"/>
  <c r="I23" i="3"/>
  <c r="O23" i="3"/>
  <c r="N23" i="3"/>
  <c r="M23" i="3"/>
  <c r="L23" i="3"/>
  <c r="K23" i="3"/>
  <c r="Q6" i="3" l="1"/>
  <c r="R19" i="3"/>
  <c r="P19" i="3"/>
  <c r="P10" i="3"/>
  <c r="R10" i="3"/>
  <c r="Q18" i="3"/>
  <c r="R8" i="3"/>
  <c r="P8" i="3"/>
  <c r="R9" i="3"/>
  <c r="P9" i="3"/>
  <c r="J24" i="3"/>
  <c r="Q21" i="3"/>
  <c r="Q22" i="3"/>
  <c r="O24" i="3"/>
  <c r="R13" i="3"/>
  <c r="P13" i="3"/>
  <c r="R7" i="3"/>
  <c r="P7" i="3"/>
  <c r="Q15" i="3"/>
  <c r="Q23" i="3"/>
  <c r="Q8" i="3"/>
  <c r="K24" i="3"/>
  <c r="Q5" i="3"/>
  <c r="Q13" i="3"/>
  <c r="R11" i="3"/>
  <c r="P11" i="3"/>
  <c r="Q9" i="3"/>
  <c r="P6" i="3"/>
  <c r="R6" i="3"/>
  <c r="R15" i="3"/>
  <c r="P15" i="3"/>
  <c r="P14" i="3"/>
  <c r="R14" i="3"/>
  <c r="R12" i="3"/>
  <c r="P12" i="3"/>
  <c r="M24" i="3"/>
  <c r="Q11" i="3"/>
  <c r="R17" i="3"/>
  <c r="P17" i="3"/>
  <c r="Q7" i="3"/>
  <c r="L24" i="3"/>
  <c r="R16" i="3"/>
  <c r="P16" i="3"/>
  <c r="P22" i="3"/>
  <c r="R22" i="3"/>
  <c r="Q14" i="3"/>
  <c r="Q20" i="3"/>
  <c r="N24" i="3"/>
  <c r="Q16" i="3"/>
  <c r="R20" i="3"/>
  <c r="P20" i="3"/>
  <c r="R23" i="3"/>
  <c r="P23" i="3"/>
  <c r="P18" i="3"/>
  <c r="R18" i="3"/>
  <c r="Q12" i="3"/>
  <c r="I24" i="3"/>
  <c r="R5" i="3"/>
  <c r="P5" i="3"/>
  <c r="R21" i="3"/>
  <c r="P21" i="3"/>
  <c r="Q17" i="3"/>
  <c r="Q24" i="3" l="1"/>
  <c r="P24" i="3"/>
  <c r="R24" i="3"/>
</calcChain>
</file>

<file path=xl/sharedStrings.xml><?xml version="1.0" encoding="utf-8"?>
<sst xmlns="http://schemas.openxmlformats.org/spreadsheetml/2006/main" count="114" uniqueCount="95">
  <si>
    <t>Footnotes &amp; Explanations</t>
  </si>
  <si>
    <t>Type of Accounting Services Provided:</t>
  </si>
  <si>
    <t>Tax preparation and cost reporting</t>
  </si>
  <si>
    <t>Salaries Hours &amp; Benefits</t>
  </si>
  <si>
    <t>Line</t>
  </si>
  <si>
    <t>Acct</t>
  </si>
  <si>
    <t>Description</t>
  </si>
  <si>
    <t>Hours Incl Below</t>
  </si>
  <si>
    <t>FTEs</t>
  </si>
  <si>
    <t>Wages (GL)</t>
  </si>
  <si>
    <t>% Total</t>
  </si>
  <si>
    <t>PR Tax</t>
  </si>
  <si>
    <t>Work Comp</t>
  </si>
  <si>
    <t>Group Health</t>
  </si>
  <si>
    <t>Dental</t>
  </si>
  <si>
    <t>STD/Life</t>
  </si>
  <si>
    <t>Pension</t>
  </si>
  <si>
    <t>Other</t>
  </si>
  <si>
    <t>Totals</t>
  </si>
  <si>
    <t>Total Ben Incl Below</t>
  </si>
  <si>
    <t>Total Tax Incl Below</t>
  </si>
  <si>
    <t>L3.1</t>
  </si>
  <si>
    <t>Staff Development</t>
  </si>
  <si>
    <t>L3.5</t>
  </si>
  <si>
    <t>Plant Operations</t>
  </si>
  <si>
    <t>L3.18</t>
  </si>
  <si>
    <t>Dietary Staff</t>
  </si>
  <si>
    <t>L3.13</t>
  </si>
  <si>
    <t>Dietician</t>
  </si>
  <si>
    <t>L3.24</t>
  </si>
  <si>
    <t>Laundry Staff</t>
  </si>
  <si>
    <t>Housekeeping Staff</t>
  </si>
  <si>
    <t>L3.36</t>
  </si>
  <si>
    <t>Ward Clerks/Medical Records</t>
  </si>
  <si>
    <t>L3.40</t>
  </si>
  <si>
    <t>MMQ Nurses</t>
  </si>
  <si>
    <t>L3.48</t>
  </si>
  <si>
    <t>6540.0</t>
  </si>
  <si>
    <t>Social Service Staff</t>
  </si>
  <si>
    <t>L3.64</t>
  </si>
  <si>
    <t>7021.1</t>
  </si>
  <si>
    <t>Recreational Staff</t>
  </si>
  <si>
    <t>L2.1</t>
  </si>
  <si>
    <t>4110.1</t>
  </si>
  <si>
    <t>L2.7</t>
  </si>
  <si>
    <t>4140.1</t>
  </si>
  <si>
    <t>L1.1</t>
  </si>
  <si>
    <t>6020.1</t>
  </si>
  <si>
    <t>DON</t>
  </si>
  <si>
    <t>L1.7</t>
  </si>
  <si>
    <t>RN</t>
  </si>
  <si>
    <t>L1.12</t>
  </si>
  <si>
    <t>LPN</t>
  </si>
  <si>
    <t>L1.17</t>
  </si>
  <si>
    <t>CNA</t>
  </si>
  <si>
    <t>L3.70</t>
  </si>
  <si>
    <t>RCA</t>
  </si>
  <si>
    <t>MDS/OBRA</t>
  </si>
  <si>
    <t>TB Amount</t>
  </si>
  <si>
    <t>Directly Assigned</t>
  </si>
  <si>
    <t>Remainder (Alloc Above)</t>
  </si>
  <si>
    <t xml:space="preserve">    Payroll Taxes</t>
  </si>
  <si>
    <t>612500.000</t>
  </si>
  <si>
    <t>Health Life</t>
  </si>
  <si>
    <t xml:space="preserve">    Group Health Insurance</t>
  </si>
  <si>
    <t>612600.000</t>
  </si>
  <si>
    <t xml:space="preserve">    Group Dental Insurance</t>
  </si>
  <si>
    <t>612700.000</t>
  </si>
  <si>
    <t xml:space="preserve">    Group Life/STD Insurance</t>
  </si>
  <si>
    <t>612800.000</t>
  </si>
  <si>
    <t xml:space="preserve">    Workers Comp. Insurance</t>
  </si>
  <si>
    <t>612900.000</t>
  </si>
  <si>
    <t xml:space="preserve">    Pension Expense</t>
  </si>
  <si>
    <t>613000.000</t>
  </si>
  <si>
    <t>Ben Other</t>
  </si>
  <si>
    <t xml:space="preserve">    Tuition &amp; Edu. Reimbursement</t>
  </si>
  <si>
    <t>613100.000</t>
  </si>
  <si>
    <t xml:space="preserve">    Employee Benefits - Other</t>
  </si>
  <si>
    <t>613300.000</t>
  </si>
  <si>
    <t>Total Health/Life</t>
  </si>
  <si>
    <t>Total Other</t>
  </si>
  <si>
    <t xml:space="preserve">    Salary - Administrator</t>
  </si>
  <si>
    <t>611000.000</t>
  </si>
  <si>
    <t xml:space="preserve">    Salary - Director of Nursing</t>
  </si>
  <si>
    <t>671000.000</t>
  </si>
  <si>
    <t>Total Salaries</t>
  </si>
  <si>
    <t>#Staff</t>
  </si>
  <si>
    <t>Administrative</t>
  </si>
  <si>
    <t>Clerical Staff</t>
  </si>
  <si>
    <t>L3.60</t>
  </si>
  <si>
    <t>RPT</t>
  </si>
  <si>
    <t>Wages</t>
  </si>
  <si>
    <t>per Sch 5</t>
  </si>
  <si>
    <t>Seashore Pointe Rehab Center LLC</t>
  </si>
  <si>
    <t>1/1/22 - 12/31/22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</si>
</sst>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u/>
      <sz val="11"/>
      <color theme="1"/>
      <name val="Calibri"/>
      <family val="2"/>
      <scheme val="minor"/>
    </font>
    <font>
      <b/>
      <u val="singleAccounting"/>
      <sz val="11"/>
      <color theme="1"/>
      <name val="Calibri"/>
      <family val="2"/>
      <scheme val="minor"/>
    </font>
    <font>
      <b/>
      <u/>
      <sz val="11"/>
      <color indexed="8"/>
      <name val="Calibri"/>
      <family val="2"/>
      <scheme val="minor"/>
    </font>
    <font>
      <sz val="10"/>
      <color rgb="FF000000"/>
      <name val="Times New Roman"/>
      <family val="1"/>
    </font>
    <font>
      <b/>
      <u val="singleAccounting"/>
      <sz val="11"/>
      <color indexed="8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8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8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0" borderId="0"/>
  </cellStyleXfs>
  <cellXfs count="51">
    <xf numFmtId="0" fontId="0" fillId="0" borderId="0" xfId="0"/>
    <xf numFmtId="0" fontId="2" fillId="0" borderId="0" xfId="1" applyFont="1"/>
    <xf numFmtId="0" fontId="1" fillId="0" borderId="0" xfId="1" applyAlignment="1">
      <alignment horizontal="left"/>
    </xf>
    <xf numFmtId="164" fontId="3" fillId="0" borderId="0" xfId="2" applyNumberFormat="1" applyFont="1"/>
    <xf numFmtId="164" fontId="1" fillId="0" borderId="0" xfId="3" applyNumberFormat="1" applyFont="1"/>
    <xf numFmtId="0" fontId="1" fillId="0" borderId="0" xfId="1"/>
    <xf numFmtId="49" fontId="5" fillId="0" borderId="0" xfId="1" applyNumberFormat="1" applyFont="1"/>
    <xf numFmtId="0" fontId="5" fillId="0" borderId="0" xfId="1" applyFont="1" applyAlignment="1">
      <alignment horizontal="left"/>
    </xf>
    <xf numFmtId="164" fontId="6" fillId="0" borderId="0" xfId="2" applyNumberFormat="1" applyFont="1" applyAlignment="1">
      <alignment horizontal="right" wrapText="1"/>
    </xf>
    <xf numFmtId="164" fontId="6" fillId="0" borderId="0" xfId="3" applyNumberFormat="1" applyFont="1" applyAlignment="1">
      <alignment horizontal="right"/>
    </xf>
    <xf numFmtId="0" fontId="5" fillId="0" borderId="0" xfId="1" applyFont="1"/>
    <xf numFmtId="164" fontId="5" fillId="0" borderId="0" xfId="2" applyNumberFormat="1" applyFont="1"/>
    <xf numFmtId="164" fontId="7" fillId="0" borderId="0" xfId="2" applyNumberFormat="1" applyFont="1"/>
    <xf numFmtId="164" fontId="7" fillId="0" borderId="0" xfId="2" applyNumberFormat="1" applyFont="1" applyAlignment="1">
      <alignment wrapText="1"/>
    </xf>
    <xf numFmtId="0" fontId="4" fillId="0" borderId="0" xfId="4" applyFont="1" applyAlignment="1">
      <alignment horizontal="center"/>
    </xf>
    <xf numFmtId="0" fontId="3" fillId="0" borderId="0" xfId="1" applyFont="1" applyAlignment="1">
      <alignment horizontal="center"/>
    </xf>
    <xf numFmtId="49" fontId="3" fillId="0" borderId="0" xfId="1" applyNumberFormat="1" applyFont="1" applyAlignment="1">
      <alignment horizontal="left"/>
    </xf>
    <xf numFmtId="164" fontId="3" fillId="0" borderId="0" xfId="2" applyNumberFormat="1" applyFont="1" applyFill="1"/>
    <xf numFmtId="164" fontId="3" fillId="0" borderId="0" xfId="3" applyNumberFormat="1" applyFont="1" applyFill="1"/>
    <xf numFmtId="10" fontId="3" fillId="0" borderId="0" xfId="5" applyNumberFormat="1" applyFont="1"/>
    <xf numFmtId="164" fontId="2" fillId="0" borderId="0" xfId="2" applyNumberFormat="1" applyFont="1"/>
    <xf numFmtId="164" fontId="1" fillId="0" borderId="0" xfId="1" applyNumberFormat="1"/>
    <xf numFmtId="165" fontId="3" fillId="0" borderId="0" xfId="2" quotePrefix="1" applyNumberFormat="1" applyFont="1" applyAlignment="1">
      <alignment horizontal="center"/>
    </xf>
    <xf numFmtId="0" fontId="3" fillId="0" borderId="0" xfId="1" quotePrefix="1" applyFont="1" applyAlignment="1">
      <alignment horizontal="center"/>
    </xf>
    <xf numFmtId="164" fontId="2" fillId="0" borderId="0" xfId="3" applyNumberFormat="1" applyFont="1"/>
    <xf numFmtId="10" fontId="2" fillId="0" borderId="0" xfId="1" applyNumberFormat="1" applyFont="1"/>
    <xf numFmtId="164" fontId="2" fillId="0" borderId="0" xfId="1" applyNumberFormat="1" applyFont="1"/>
    <xf numFmtId="164" fontId="9" fillId="0" borderId="0" xfId="3" applyNumberFormat="1" applyFont="1"/>
    <xf numFmtId="0" fontId="9" fillId="0" borderId="0" xfId="1" applyFont="1" applyAlignment="1">
      <alignment wrapText="1"/>
    </xf>
    <xf numFmtId="164" fontId="9" fillId="0" borderId="0" xfId="2" applyNumberFormat="1" applyFont="1" applyAlignment="1">
      <alignment wrapText="1"/>
    </xf>
    <xf numFmtId="164" fontId="10" fillId="0" borderId="0" xfId="4" applyNumberFormat="1" applyFont="1"/>
    <xf numFmtId="164" fontId="11" fillId="0" borderId="0" xfId="2" applyNumberFormat="1" applyFont="1"/>
    <xf numFmtId="164" fontId="12" fillId="0" borderId="0" xfId="3" applyNumberFormat="1" applyFont="1"/>
    <xf numFmtId="164" fontId="13" fillId="0" borderId="0" xfId="1" applyNumberFormat="1" applyFont="1"/>
    <xf numFmtId="164" fontId="3" fillId="0" borderId="0" xfId="3" applyNumberFormat="1" applyFont="1"/>
    <xf numFmtId="164" fontId="5" fillId="0" borderId="0" xfId="2" applyNumberFormat="1" applyFont="1" applyAlignment="1">
      <alignment horizontal="right"/>
    </xf>
    <xf numFmtId="164" fontId="7" fillId="0" borderId="0" xfId="2" applyNumberFormat="1" applyFont="1" applyAlignment="1">
      <alignment horizontal="right"/>
    </xf>
    <xf numFmtId="164" fontId="7" fillId="0" borderId="0" xfId="2" applyNumberFormat="1" applyFont="1" applyAlignment="1">
      <alignment horizontal="right" wrapText="1"/>
    </xf>
    <xf numFmtId="164" fontId="3" fillId="2" borderId="0" xfId="3" applyNumberFormat="1" applyFont="1" applyFill="1"/>
    <xf numFmtId="164" fontId="3" fillId="2" borderId="0" xfId="2" applyNumberFormat="1" applyFont="1" applyFill="1"/>
    <xf numFmtId="164" fontId="13" fillId="0" borderId="0" xfId="2" applyNumberFormat="1" applyFont="1"/>
    <xf numFmtId="164" fontId="3" fillId="0" borderId="1" xfId="2" applyNumberFormat="1" applyFont="1" applyBorder="1"/>
    <xf numFmtId="165" fontId="3" fillId="0" borderId="0" xfId="3" applyNumberFormat="1" applyFont="1"/>
    <xf numFmtId="165" fontId="6" fillId="0" borderId="0" xfId="3" applyNumberFormat="1" applyFont="1" applyAlignment="1">
      <alignment horizontal="right" wrapText="1"/>
    </xf>
    <xf numFmtId="165" fontId="3" fillId="2" borderId="0" xfId="3" applyNumberFormat="1" applyFont="1" applyFill="1"/>
    <xf numFmtId="165" fontId="3" fillId="0" borderId="0" xfId="3" applyNumberFormat="1" applyFont="1" applyFill="1"/>
    <xf numFmtId="165" fontId="2" fillId="0" borderId="0" xfId="3" applyNumberFormat="1" applyFont="1"/>
    <xf numFmtId="165" fontId="1" fillId="0" borderId="0" xfId="3" applyNumberFormat="1" applyFont="1"/>
    <xf numFmtId="0" fontId="5" fillId="0" borderId="0" xfId="1" applyFont="1" applyAlignment="1">
      <alignment horizontal="right"/>
    </xf>
    <xf numFmtId="165" fontId="1" fillId="0" borderId="0" xfId="3" applyNumberFormat="1" applyFont="1" applyAlignment="1">
      <alignment horizontal="left"/>
    </xf>
    <xf numFmtId="164" fontId="15" fillId="0" borderId="0" xfId="6" applyNumberFormat="1" applyFont="1"/>
  </cellXfs>
  <cellStyles count="8">
    <cellStyle name="Comma" xfId="6" builtinId="3"/>
    <cellStyle name="Comma 2" xfId="2" xr:uid="{F5D8C500-5212-4E34-A1D7-4D64D07F638F}"/>
    <cellStyle name="Comma 3" xfId="3" xr:uid="{3ADB086C-3848-4F30-9C55-C568481D1F03}"/>
    <cellStyle name="Normal" xfId="0" builtinId="0"/>
    <cellStyle name="Normal 2" xfId="1" xr:uid="{8EFFABC7-5F0C-4C53-A990-58CFF444C056}"/>
    <cellStyle name="Normal 2 2" xfId="4" xr:uid="{86B3E0B8-ECED-43BF-AF71-092A1521AC22}"/>
    <cellStyle name="Normal 2 3" xfId="7" xr:uid="{D7BC7869-11D2-40AC-A610-F92CD4510DBB}"/>
    <cellStyle name="Percent 2" xfId="5" xr:uid="{1BADC820-93C8-4E77-A9E9-19A444B54AC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0D644-46DF-4BD9-A9A8-A804632ED8E6}">
  <dimension ref="A1:E3"/>
  <sheetViews>
    <sheetView workbookViewId="0">
      <selection activeCell="D14" sqref="D14"/>
    </sheetView>
  </sheetViews>
  <sheetFormatPr defaultRowHeight="14.4" x14ac:dyDescent="0.3"/>
  <sheetData>
    <row r="1" spans="1:5" x14ac:dyDescent="0.3">
      <c r="A1" t="s">
        <v>0</v>
      </c>
    </row>
    <row r="3" spans="1:5" x14ac:dyDescent="0.3">
      <c r="A3" t="s">
        <v>1</v>
      </c>
      <c r="E3" t="s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83956C-6B4A-4FBE-A3E0-7A51E32314E4}">
  <sheetPr codeName="Sheet4"/>
  <dimension ref="A1:S40"/>
  <sheetViews>
    <sheetView tabSelected="1" topLeftCell="C1" zoomScale="90" zoomScaleNormal="90" workbookViewId="0">
      <selection sqref="A1:A3"/>
    </sheetView>
  </sheetViews>
  <sheetFormatPr defaultColWidth="8.8984375" defaultRowHeight="14.4" x14ac:dyDescent="0.3"/>
  <cols>
    <col min="1" max="1" width="10.69921875" style="5" customWidth="1"/>
    <col min="2" max="2" width="13.19921875" style="2" customWidth="1"/>
    <col min="3" max="3" width="27.8984375" style="3" bestFit="1" customWidth="1"/>
    <col min="4" max="4" width="11.796875" style="42" bestFit="1" customWidth="1"/>
    <col min="5" max="5" width="11.796875" style="4" bestFit="1" customWidth="1"/>
    <col min="6" max="6" width="8.59765625" style="4" customWidth="1"/>
    <col min="7" max="7" width="12.69921875" style="5" customWidth="1"/>
    <col min="8" max="8" width="10.8984375" style="3" customWidth="1"/>
    <col min="9" max="9" width="12.3984375" style="3" bestFit="1" customWidth="1"/>
    <col min="10" max="10" width="13.69921875" style="3" bestFit="1" customWidth="1"/>
    <col min="11" max="11" width="13.59765625" style="3" bestFit="1" customWidth="1"/>
    <col min="12" max="12" width="9.59765625" style="3" bestFit="1" customWidth="1"/>
    <col min="13" max="13" width="9.09765625" style="3" bestFit="1" customWidth="1"/>
    <col min="14" max="14" width="9.59765625" style="3" customWidth="1"/>
    <col min="15" max="15" width="10.59765625" style="3" bestFit="1" customWidth="1"/>
    <col min="16" max="17" width="12.69921875" style="3" customWidth="1"/>
    <col min="18" max="18" width="9" style="5" bestFit="1" customWidth="1"/>
    <col min="19" max="16384" width="8.8984375" style="5"/>
  </cols>
  <sheetData>
    <row r="1" spans="1:19" x14ac:dyDescent="0.3">
      <c r="A1" s="1" t="s">
        <v>93</v>
      </c>
    </row>
    <row r="2" spans="1:19" x14ac:dyDescent="0.3">
      <c r="A2" s="1" t="s">
        <v>3</v>
      </c>
    </row>
    <row r="3" spans="1:19" x14ac:dyDescent="0.3">
      <c r="A3" s="1" t="s">
        <v>94</v>
      </c>
    </row>
    <row r="4" spans="1:19" ht="44.9" x14ac:dyDescent="0.45">
      <c r="A4" s="6" t="s">
        <v>4</v>
      </c>
      <c r="B4" s="6" t="s">
        <v>5</v>
      </c>
      <c r="C4" s="7" t="s">
        <v>6</v>
      </c>
      <c r="D4" s="43" t="s">
        <v>7</v>
      </c>
      <c r="E4" s="8" t="s">
        <v>8</v>
      </c>
      <c r="F4" s="8" t="s">
        <v>86</v>
      </c>
      <c r="G4" s="9" t="s">
        <v>9</v>
      </c>
      <c r="H4" s="10" t="s">
        <v>10</v>
      </c>
      <c r="I4" s="11" t="s">
        <v>11</v>
      </c>
      <c r="J4" s="11" t="s">
        <v>12</v>
      </c>
      <c r="K4" s="11" t="s">
        <v>13</v>
      </c>
      <c r="L4" s="12" t="s">
        <v>14</v>
      </c>
      <c r="M4" s="12" t="s">
        <v>15</v>
      </c>
      <c r="N4" s="12" t="s">
        <v>16</v>
      </c>
      <c r="O4" s="12" t="s">
        <v>17</v>
      </c>
      <c r="P4" s="12" t="s">
        <v>18</v>
      </c>
      <c r="Q4" s="13" t="s">
        <v>19</v>
      </c>
      <c r="R4" s="13" t="s">
        <v>20</v>
      </c>
    </row>
    <row r="5" spans="1:19" x14ac:dyDescent="0.3">
      <c r="A5" s="14" t="s">
        <v>21</v>
      </c>
      <c r="B5" s="15">
        <v>4306.1000000000004</v>
      </c>
      <c r="C5" s="16" t="s">
        <v>22</v>
      </c>
      <c r="D5" s="44">
        <v>0</v>
      </c>
      <c r="E5" s="45">
        <f>D5/2080</f>
        <v>0</v>
      </c>
      <c r="F5" s="18">
        <f>ROUNDUP(E5,0)</f>
        <v>0</v>
      </c>
      <c r="G5" s="18">
        <v>0</v>
      </c>
      <c r="H5" s="19">
        <f t="shared" ref="H5:H23" si="0">G5/$G$24</f>
        <v>0</v>
      </c>
      <c r="I5" s="3">
        <f t="shared" ref="I5:I14" si="1">H5*PRTax</f>
        <v>0</v>
      </c>
      <c r="J5" s="3">
        <f t="shared" ref="J5:J14" si="2">H5*WorkC</f>
        <v>0</v>
      </c>
      <c r="K5" s="3">
        <f t="shared" ref="K5:K14" si="3">H5*Health</f>
        <v>0</v>
      </c>
      <c r="L5" s="3">
        <f t="shared" ref="L5:L14" si="4">H5*Dental</f>
        <v>0</v>
      </c>
      <c r="M5" s="3">
        <f t="shared" ref="M5:M14" si="5">H5*Life</f>
        <v>0</v>
      </c>
      <c r="N5" s="3">
        <f t="shared" ref="N5:N14" si="6">H5*Penwion</f>
        <v>0</v>
      </c>
      <c r="O5" s="3">
        <f t="shared" ref="O5:O14" si="7">H5*(Other+Other2)</f>
        <v>0</v>
      </c>
      <c r="P5" s="20">
        <f>SUM(I5:O5)</f>
        <v>0</v>
      </c>
      <c r="Q5" s="3">
        <f>SUM(K5:O5)</f>
        <v>0</v>
      </c>
      <c r="R5" s="3">
        <f>SUM(I5:J5)</f>
        <v>0</v>
      </c>
      <c r="S5" s="21"/>
    </row>
    <row r="6" spans="1:19" x14ac:dyDescent="0.3">
      <c r="A6" s="14" t="s">
        <v>23</v>
      </c>
      <c r="B6" s="15">
        <v>5105.1000000000004</v>
      </c>
      <c r="C6" s="16" t="s">
        <v>24</v>
      </c>
      <c r="D6" s="44">
        <v>279</v>
      </c>
      <c r="E6" s="45">
        <f t="shared" ref="E6:E23" si="8">D6/2080</f>
        <v>0.13413461538461538</v>
      </c>
      <c r="F6" s="18">
        <f t="shared" ref="F6:F23" si="9">ROUNDUP(E6,0)</f>
        <v>1</v>
      </c>
      <c r="G6" s="18">
        <v>5867.71</v>
      </c>
      <c r="H6" s="19">
        <f t="shared" si="0"/>
        <v>2.7317480289298589E-3</v>
      </c>
      <c r="I6" s="3">
        <f t="shared" si="1"/>
        <v>563.32242068687799</v>
      </c>
      <c r="J6" s="3">
        <f t="shared" si="2"/>
        <v>147.02748679353593</v>
      </c>
      <c r="K6" s="3">
        <f t="shared" si="3"/>
        <v>320.33225886191457</v>
      </c>
      <c r="L6" s="3">
        <f t="shared" si="4"/>
        <v>11.214809088047485</v>
      </c>
      <c r="M6" s="3">
        <f t="shared" si="5"/>
        <v>12.024690426184321</v>
      </c>
      <c r="N6" s="3">
        <f t="shared" si="6"/>
        <v>23.279246448052735</v>
      </c>
      <c r="O6" s="3">
        <f t="shared" si="7"/>
        <v>2.6657216790706242</v>
      </c>
      <c r="P6" s="20">
        <f t="shared" ref="P6:P23" si="10">SUM(I6:O6)</f>
        <v>1079.8666339836839</v>
      </c>
      <c r="Q6" s="3">
        <f t="shared" ref="Q6:Q23" si="11">SUM(K6:O6)</f>
        <v>369.51672650326969</v>
      </c>
      <c r="R6" s="3">
        <f t="shared" ref="R6:R23" si="12">SUM(I6:J6)</f>
        <v>710.34990748041389</v>
      </c>
    </row>
    <row r="7" spans="1:19" x14ac:dyDescent="0.3">
      <c r="A7" s="14" t="s">
        <v>25</v>
      </c>
      <c r="B7" s="15">
        <v>5205.1000000000004</v>
      </c>
      <c r="C7" s="16" t="s">
        <v>26</v>
      </c>
      <c r="D7" s="44">
        <v>13263.2</v>
      </c>
      <c r="E7" s="45">
        <f t="shared" si="8"/>
        <v>6.3765384615384617</v>
      </c>
      <c r="F7" s="18">
        <f t="shared" si="9"/>
        <v>7</v>
      </c>
      <c r="G7" s="18">
        <v>305167.40000000002</v>
      </c>
      <c r="H7" s="19">
        <f t="shared" si="0"/>
        <v>0.14207253655065605</v>
      </c>
      <c r="I7" s="3">
        <f t="shared" si="1"/>
        <v>29297.228132051652</v>
      </c>
      <c r="J7" s="3">
        <f t="shared" si="2"/>
        <v>7646.5939648206377</v>
      </c>
      <c r="K7" s="3">
        <f t="shared" si="3"/>
        <v>16659.814914680079</v>
      </c>
      <c r="L7" s="3">
        <f t="shared" si="4"/>
        <v>583.25890865360122</v>
      </c>
      <c r="M7" s="3">
        <f t="shared" si="5"/>
        <v>625.37915356477436</v>
      </c>
      <c r="N7" s="3">
        <f t="shared" si="6"/>
        <v>1210.7052176251877</v>
      </c>
      <c r="O7" s="3">
        <f t="shared" si="7"/>
        <v>138.63864334222669</v>
      </c>
      <c r="P7" s="20">
        <f t="shared" si="10"/>
        <v>56161.618934738159</v>
      </c>
      <c r="Q7" s="3">
        <f t="shared" si="11"/>
        <v>19217.796837865873</v>
      </c>
      <c r="R7" s="3">
        <f t="shared" si="12"/>
        <v>36943.822096872289</v>
      </c>
    </row>
    <row r="8" spans="1:19" x14ac:dyDescent="0.3">
      <c r="A8" s="14" t="s">
        <v>27</v>
      </c>
      <c r="B8" s="15">
        <v>5231.1000000000004</v>
      </c>
      <c r="C8" s="16" t="s">
        <v>28</v>
      </c>
      <c r="D8" s="44"/>
      <c r="E8" s="45">
        <f t="shared" si="8"/>
        <v>0</v>
      </c>
      <c r="F8" s="18">
        <f t="shared" si="9"/>
        <v>0</v>
      </c>
      <c r="G8" s="18">
        <v>0</v>
      </c>
      <c r="H8" s="19">
        <f t="shared" si="0"/>
        <v>0</v>
      </c>
      <c r="I8" s="3">
        <f t="shared" si="1"/>
        <v>0</v>
      </c>
      <c r="J8" s="3">
        <f t="shared" si="2"/>
        <v>0</v>
      </c>
      <c r="K8" s="3">
        <f t="shared" si="3"/>
        <v>0</v>
      </c>
      <c r="L8" s="3">
        <f t="shared" si="4"/>
        <v>0</v>
      </c>
      <c r="M8" s="3">
        <f t="shared" si="5"/>
        <v>0</v>
      </c>
      <c r="N8" s="3">
        <f t="shared" si="6"/>
        <v>0</v>
      </c>
      <c r="O8" s="3">
        <f t="shared" si="7"/>
        <v>0</v>
      </c>
      <c r="P8" s="20">
        <f t="shared" si="10"/>
        <v>0</v>
      </c>
      <c r="Q8" s="3">
        <f t="shared" si="11"/>
        <v>0</v>
      </c>
      <c r="R8" s="3">
        <f t="shared" si="12"/>
        <v>0</v>
      </c>
    </row>
    <row r="9" spans="1:19" x14ac:dyDescent="0.3">
      <c r="A9" s="14" t="s">
        <v>29</v>
      </c>
      <c r="B9" s="15">
        <v>5310.1</v>
      </c>
      <c r="C9" s="16" t="s">
        <v>30</v>
      </c>
      <c r="D9" s="44">
        <v>2489.3000000000002</v>
      </c>
      <c r="E9" s="45">
        <f t="shared" si="8"/>
        <v>1.1967788461538462</v>
      </c>
      <c r="F9" s="18">
        <f t="shared" si="9"/>
        <v>2</v>
      </c>
      <c r="G9" s="18">
        <v>45886.45</v>
      </c>
      <c r="H9" s="19">
        <f t="shared" si="0"/>
        <v>2.136271549583884E-2</v>
      </c>
      <c r="I9" s="3">
        <f t="shared" si="1"/>
        <v>4405.2732822050493</v>
      </c>
      <c r="J9" s="3">
        <f t="shared" si="2"/>
        <v>1149.7789463653191</v>
      </c>
      <c r="K9" s="3">
        <f t="shared" si="3"/>
        <v>2505.0505528825211</v>
      </c>
      <c r="L9" s="3">
        <f t="shared" si="4"/>
        <v>87.701637687996936</v>
      </c>
      <c r="M9" s="3">
        <f t="shared" si="5"/>
        <v>94.035041951048271</v>
      </c>
      <c r="N9" s="3">
        <f t="shared" si="6"/>
        <v>182.04750714950967</v>
      </c>
      <c r="O9" s="3">
        <f t="shared" si="7"/>
        <v>20.846378662304414</v>
      </c>
      <c r="P9" s="20">
        <f t="shared" si="10"/>
        <v>8444.7333469037494</v>
      </c>
      <c r="Q9" s="3">
        <f t="shared" si="11"/>
        <v>2889.6811183333803</v>
      </c>
      <c r="R9" s="3">
        <f t="shared" si="12"/>
        <v>5555.0522285703682</v>
      </c>
    </row>
    <row r="10" spans="1:19" x14ac:dyDescent="0.3">
      <c r="A10" s="14" t="s">
        <v>29</v>
      </c>
      <c r="B10" s="15">
        <v>5410.1</v>
      </c>
      <c r="C10" s="16" t="s">
        <v>31</v>
      </c>
      <c r="D10" s="44">
        <v>7094</v>
      </c>
      <c r="E10" s="45">
        <f t="shared" si="8"/>
        <v>3.4105769230769232</v>
      </c>
      <c r="F10" s="18">
        <f t="shared" si="9"/>
        <v>4</v>
      </c>
      <c r="G10" s="18">
        <v>136428.04999999999</v>
      </c>
      <c r="H10" s="19">
        <f t="shared" si="0"/>
        <v>6.3514907294028547E-2</v>
      </c>
      <c r="I10" s="3">
        <f t="shared" si="1"/>
        <v>13097.61037535775</v>
      </c>
      <c r="J10" s="3">
        <f t="shared" si="2"/>
        <v>3418.4840968014541</v>
      </c>
      <c r="K10" s="3">
        <f t="shared" si="3"/>
        <v>7447.932060143773</v>
      </c>
      <c r="L10" s="3">
        <f t="shared" si="4"/>
        <v>260.75155980861302</v>
      </c>
      <c r="M10" s="3">
        <f t="shared" si="5"/>
        <v>279.58182437407368</v>
      </c>
      <c r="N10" s="3">
        <f t="shared" si="6"/>
        <v>541.25752608381481</v>
      </c>
      <c r="O10" s="3">
        <f t="shared" si="7"/>
        <v>61.97975198473187</v>
      </c>
      <c r="P10" s="20">
        <f t="shared" si="10"/>
        <v>25107.597194554208</v>
      </c>
      <c r="Q10" s="3">
        <f t="shared" si="11"/>
        <v>8591.5027223950074</v>
      </c>
      <c r="R10" s="3">
        <f t="shared" si="12"/>
        <v>16516.094472159202</v>
      </c>
    </row>
    <row r="11" spans="1:19" x14ac:dyDescent="0.3">
      <c r="A11" s="14" t="s">
        <v>32</v>
      </c>
      <c r="B11" s="15">
        <v>6505.1</v>
      </c>
      <c r="C11" s="16" t="s">
        <v>33</v>
      </c>
      <c r="D11" s="44"/>
      <c r="E11" s="45">
        <f t="shared" si="8"/>
        <v>0</v>
      </c>
      <c r="F11" s="18">
        <f t="shared" si="9"/>
        <v>0</v>
      </c>
      <c r="G11" s="18">
        <v>0</v>
      </c>
      <c r="H11" s="19">
        <f t="shared" si="0"/>
        <v>0</v>
      </c>
      <c r="I11" s="3">
        <f t="shared" si="1"/>
        <v>0</v>
      </c>
      <c r="J11" s="3">
        <f t="shared" si="2"/>
        <v>0</v>
      </c>
      <c r="K11" s="3">
        <f t="shared" si="3"/>
        <v>0</v>
      </c>
      <c r="L11" s="3">
        <f t="shared" si="4"/>
        <v>0</v>
      </c>
      <c r="M11" s="3">
        <f t="shared" si="5"/>
        <v>0</v>
      </c>
      <c r="N11" s="3">
        <f t="shared" si="6"/>
        <v>0</v>
      </c>
      <c r="O11" s="3">
        <f t="shared" si="7"/>
        <v>0</v>
      </c>
      <c r="P11" s="20">
        <f t="shared" si="10"/>
        <v>0</v>
      </c>
      <c r="Q11" s="3">
        <f t="shared" si="11"/>
        <v>0</v>
      </c>
      <c r="R11" s="3">
        <f t="shared" si="12"/>
        <v>0</v>
      </c>
    </row>
    <row r="12" spans="1:19" x14ac:dyDescent="0.3">
      <c r="A12" s="14" t="s">
        <v>34</v>
      </c>
      <c r="B12" s="15">
        <v>6506.1</v>
      </c>
      <c r="C12" s="16" t="s">
        <v>35</v>
      </c>
      <c r="D12" s="44"/>
      <c r="E12" s="45">
        <f t="shared" si="8"/>
        <v>0</v>
      </c>
      <c r="F12" s="18">
        <f t="shared" si="9"/>
        <v>0</v>
      </c>
      <c r="G12" s="18">
        <v>0</v>
      </c>
      <c r="H12" s="19">
        <f t="shared" si="0"/>
        <v>0</v>
      </c>
      <c r="I12" s="3">
        <f t="shared" si="1"/>
        <v>0</v>
      </c>
      <c r="J12" s="3">
        <f t="shared" si="2"/>
        <v>0</v>
      </c>
      <c r="K12" s="3">
        <f t="shared" si="3"/>
        <v>0</v>
      </c>
      <c r="L12" s="3">
        <f t="shared" si="4"/>
        <v>0</v>
      </c>
      <c r="M12" s="3">
        <f t="shared" si="5"/>
        <v>0</v>
      </c>
      <c r="N12" s="3">
        <f t="shared" si="6"/>
        <v>0</v>
      </c>
      <c r="O12" s="3">
        <f t="shared" si="7"/>
        <v>0</v>
      </c>
      <c r="P12" s="20">
        <f t="shared" si="10"/>
        <v>0</v>
      </c>
      <c r="Q12" s="3">
        <f t="shared" si="11"/>
        <v>0</v>
      </c>
      <c r="R12" s="3">
        <f t="shared" si="12"/>
        <v>0</v>
      </c>
    </row>
    <row r="13" spans="1:19" x14ac:dyDescent="0.3">
      <c r="A13" s="14" t="s">
        <v>36</v>
      </c>
      <c r="B13" s="22" t="s">
        <v>37</v>
      </c>
      <c r="C13" s="16" t="s">
        <v>38</v>
      </c>
      <c r="D13" s="44">
        <v>753.2</v>
      </c>
      <c r="E13" s="45">
        <f t="shared" si="8"/>
        <v>0.36211538461538462</v>
      </c>
      <c r="F13" s="18">
        <f t="shared" si="9"/>
        <v>1</v>
      </c>
      <c r="G13" s="18">
        <v>29398.48</v>
      </c>
      <c r="H13" s="19">
        <f t="shared" si="0"/>
        <v>1.3686640920143272E-2</v>
      </c>
      <c r="I13" s="3">
        <f t="shared" si="1"/>
        <v>2822.3656107944612</v>
      </c>
      <c r="J13" s="3">
        <f t="shared" si="2"/>
        <v>736.63910281013034</v>
      </c>
      <c r="K13" s="3">
        <f t="shared" si="3"/>
        <v>1604.9330156921214</v>
      </c>
      <c r="L13" s="3">
        <f t="shared" si="4"/>
        <v>56.188588167919377</v>
      </c>
      <c r="M13" s="3">
        <f t="shared" si="5"/>
        <v>60.246266601514257</v>
      </c>
      <c r="N13" s="3">
        <f t="shared" si="6"/>
        <v>116.63399539482172</v>
      </c>
      <c r="O13" s="3">
        <f t="shared" si="7"/>
        <v>13.355834809103408</v>
      </c>
      <c r="P13" s="20">
        <f t="shared" si="10"/>
        <v>5410.3624142700719</v>
      </c>
      <c r="Q13" s="3">
        <f t="shared" si="11"/>
        <v>1851.3577006654803</v>
      </c>
      <c r="R13" s="3">
        <f t="shared" si="12"/>
        <v>3559.0047136045914</v>
      </c>
    </row>
    <row r="14" spans="1:19" x14ac:dyDescent="0.3">
      <c r="A14" s="14" t="s">
        <v>39</v>
      </c>
      <c r="B14" s="23" t="s">
        <v>40</v>
      </c>
      <c r="C14" s="16" t="s">
        <v>41</v>
      </c>
      <c r="D14" s="44">
        <v>2586.1</v>
      </c>
      <c r="E14" s="45">
        <f t="shared" si="8"/>
        <v>1.2433173076923076</v>
      </c>
      <c r="F14" s="18">
        <f t="shared" si="9"/>
        <v>2</v>
      </c>
      <c r="G14" s="18">
        <v>70306.320000000007</v>
      </c>
      <c r="H14" s="19">
        <f t="shared" si="0"/>
        <v>3.2731534292136447E-2</v>
      </c>
      <c r="I14" s="3">
        <f t="shared" si="1"/>
        <v>6749.6734453451636</v>
      </c>
      <c r="J14" s="3">
        <f t="shared" si="2"/>
        <v>1761.6687831031377</v>
      </c>
      <c r="K14" s="3">
        <f t="shared" si="3"/>
        <v>3838.1893954998804</v>
      </c>
      <c r="L14" s="3">
        <f t="shared" si="4"/>
        <v>134.37473162156527</v>
      </c>
      <c r="M14" s="3">
        <f t="shared" si="5"/>
        <v>144.07864959315498</v>
      </c>
      <c r="N14" s="3">
        <f t="shared" si="6"/>
        <v>278.92962503867085</v>
      </c>
      <c r="O14" s="3">
        <f t="shared" si="7"/>
        <v>31.940413108295505</v>
      </c>
      <c r="P14" s="20">
        <f t="shared" si="10"/>
        <v>12938.85504330987</v>
      </c>
      <c r="Q14" s="3">
        <f t="shared" si="11"/>
        <v>4427.5128148615668</v>
      </c>
      <c r="R14" s="3">
        <f t="shared" si="12"/>
        <v>8511.3422284483022</v>
      </c>
    </row>
    <row r="15" spans="1:19" x14ac:dyDescent="0.3">
      <c r="A15" s="14" t="s">
        <v>42</v>
      </c>
      <c r="B15" s="23" t="s">
        <v>43</v>
      </c>
      <c r="C15" s="2" t="s">
        <v>87</v>
      </c>
      <c r="D15" s="44"/>
      <c r="E15" s="45">
        <f t="shared" si="8"/>
        <v>0</v>
      </c>
      <c r="F15" s="18">
        <f t="shared" si="9"/>
        <v>0</v>
      </c>
      <c r="G15" s="18">
        <v>24100.29</v>
      </c>
      <c r="H15" s="19">
        <f t="shared" si="0"/>
        <v>1.1220036386279825E-2</v>
      </c>
      <c r="I15" s="3">
        <f t="shared" ref="I15" si="13">H15*PRTax</f>
        <v>2313.7192707301074</v>
      </c>
      <c r="J15" s="3">
        <f t="shared" ref="J15" si="14">H15*WorkC</f>
        <v>603.88210557362004</v>
      </c>
      <c r="K15" s="3">
        <f t="shared" ref="K15" si="15">H15*Health</f>
        <v>1315.6922095548707</v>
      </c>
      <c r="L15" s="3">
        <f t="shared" ref="L15" si="16">H15*Dental</f>
        <v>46.062288578777739</v>
      </c>
      <c r="M15" s="3">
        <f t="shared" ref="M15" si="17">H15*Life</f>
        <v>49.388692766218121</v>
      </c>
      <c r="N15" s="3">
        <f t="shared" ref="N15" si="18">H15*Penwion</f>
        <v>95.614232874416231</v>
      </c>
      <c r="O15" s="3">
        <f t="shared" ref="O15" si="19">H15*(Other+Other2)</f>
        <v>10.948848106823441</v>
      </c>
      <c r="P15" s="20">
        <f t="shared" ref="P15" si="20">SUM(I15:O15)</f>
        <v>4435.3076481848339</v>
      </c>
      <c r="Q15" s="3">
        <f>SUM(K15:O15)+SUM(K38:O38)</f>
        <v>1517.7062718811062</v>
      </c>
      <c r="R15" s="3">
        <f>SUM(I15:J15)+SUM(I38:J38)</f>
        <v>2917.6013763037272</v>
      </c>
    </row>
    <row r="16" spans="1:19" x14ac:dyDescent="0.3">
      <c r="A16" s="14" t="s">
        <v>44</v>
      </c>
      <c r="B16" s="23" t="s">
        <v>45</v>
      </c>
      <c r="C16" s="16" t="s">
        <v>88</v>
      </c>
      <c r="D16" s="44">
        <v>6197.5</v>
      </c>
      <c r="E16" s="45">
        <f t="shared" si="8"/>
        <v>2.9795673076923075</v>
      </c>
      <c r="F16" s="18">
        <f t="shared" si="9"/>
        <v>3</v>
      </c>
      <c r="G16" s="18">
        <v>185763.6</v>
      </c>
      <c r="H16" s="19">
        <f t="shared" si="0"/>
        <v>8.6483372243501264E-2</v>
      </c>
      <c r="I16" s="3">
        <f t="shared" ref="I16:I23" si="21">H16*PRTax</f>
        <v>17834.010342622409</v>
      </c>
      <c r="J16" s="3">
        <f t="shared" ref="J16:J23" si="22">H16*WorkC</f>
        <v>4654.6873048803864</v>
      </c>
      <c r="K16" s="3">
        <f t="shared" ref="K16:K23" si="23">H16*Health</f>
        <v>10141.277193712906</v>
      </c>
      <c r="L16" s="3">
        <f t="shared" ref="L16:L23" si="24">H16*Dental</f>
        <v>355.04537707358031</v>
      </c>
      <c r="M16" s="3">
        <f t="shared" ref="M16:M23" si="25">H16*Life</f>
        <v>380.68510244261114</v>
      </c>
      <c r="N16" s="3">
        <f t="shared" ref="N16:N23" si="26">H16*Penwion</f>
        <v>736.98881258233439</v>
      </c>
      <c r="O16" s="3">
        <f t="shared" ref="O16:O23" si="27">H16*(Other+Other2)</f>
        <v>84.393069136375829</v>
      </c>
      <c r="P16" s="20">
        <f t="shared" si="10"/>
        <v>34187.08720245061</v>
      </c>
      <c r="Q16" s="3">
        <f t="shared" si="11"/>
        <v>11698.389554947807</v>
      </c>
      <c r="R16" s="3">
        <f t="shared" si="12"/>
        <v>22488.697647502795</v>
      </c>
    </row>
    <row r="17" spans="1:18" x14ac:dyDescent="0.3">
      <c r="A17" s="14" t="s">
        <v>46</v>
      </c>
      <c r="B17" s="23" t="s">
        <v>47</v>
      </c>
      <c r="C17" s="16" t="s">
        <v>48</v>
      </c>
      <c r="D17" s="44">
        <v>4272.7</v>
      </c>
      <c r="E17" s="45">
        <f t="shared" si="8"/>
        <v>2.054182692307692</v>
      </c>
      <c r="F17" s="18">
        <f t="shared" si="9"/>
        <v>3</v>
      </c>
      <c r="G17" s="18">
        <v>196490.58</v>
      </c>
      <c r="H17" s="19">
        <f t="shared" si="0"/>
        <v>9.1477382934447127E-2</v>
      </c>
      <c r="I17" s="3">
        <f t="shared" si="21"/>
        <v>18863.841118216245</v>
      </c>
      <c r="J17" s="3">
        <f t="shared" si="22"/>
        <v>4923.4737497259093</v>
      </c>
      <c r="K17" s="3">
        <f t="shared" si="23"/>
        <v>10726.888570922511</v>
      </c>
      <c r="L17" s="3">
        <f t="shared" si="24"/>
        <v>375.54758880376181</v>
      </c>
      <c r="M17" s="3">
        <f t="shared" si="25"/>
        <v>402.66788852233736</v>
      </c>
      <c r="N17" s="3">
        <f t="shared" si="26"/>
        <v>779.54647324779546</v>
      </c>
      <c r="O17" s="3">
        <f t="shared" si="27"/>
        <v>89.266374588921536</v>
      </c>
      <c r="P17" s="20">
        <f t="shared" si="10"/>
        <v>36161.231764027478</v>
      </c>
      <c r="Q17" s="3">
        <f>SUM(K17:O17)+SUM(K39:O39)</f>
        <v>12373.916896085328</v>
      </c>
      <c r="R17" s="3">
        <f>SUM(I17:J17)+SUM(I39:J39)</f>
        <v>23787.314867942154</v>
      </c>
    </row>
    <row r="18" spans="1:18" x14ac:dyDescent="0.3">
      <c r="A18" s="14" t="s">
        <v>49</v>
      </c>
      <c r="B18" s="15">
        <v>6030.1</v>
      </c>
      <c r="C18" s="16" t="s">
        <v>50</v>
      </c>
      <c r="D18" s="44">
        <v>5988.3</v>
      </c>
      <c r="E18" s="45">
        <f t="shared" si="8"/>
        <v>2.8789903846153848</v>
      </c>
      <c r="F18" s="18">
        <f t="shared" si="9"/>
        <v>3</v>
      </c>
      <c r="G18" s="18">
        <v>238116.14</v>
      </c>
      <c r="H18" s="19">
        <f t="shared" si="0"/>
        <v>0.11085641521162198</v>
      </c>
      <c r="I18" s="3">
        <f t="shared" si="21"/>
        <v>22860.05279562479</v>
      </c>
      <c r="J18" s="3">
        <f t="shared" si="22"/>
        <v>5966.4873739802679</v>
      </c>
      <c r="K18" s="3">
        <f t="shared" si="23"/>
        <v>12999.326994292474</v>
      </c>
      <c r="L18" s="3">
        <f t="shared" si="24"/>
        <v>455.10549275318436</v>
      </c>
      <c r="M18" s="3">
        <f t="shared" si="25"/>
        <v>487.97109417097397</v>
      </c>
      <c r="N18" s="3">
        <f t="shared" si="26"/>
        <v>944.68954776548753</v>
      </c>
      <c r="O18" s="3">
        <f t="shared" si="27"/>
        <v>108.17701565595708</v>
      </c>
      <c r="P18" s="20">
        <f t="shared" si="10"/>
        <v>43821.810314243143</v>
      </c>
      <c r="Q18" s="3">
        <f t="shared" si="11"/>
        <v>14995.270144638078</v>
      </c>
      <c r="R18" s="3">
        <f t="shared" si="12"/>
        <v>28826.540169605058</v>
      </c>
    </row>
    <row r="19" spans="1:18" x14ac:dyDescent="0.3">
      <c r="A19" s="14" t="s">
        <v>51</v>
      </c>
      <c r="B19" s="15">
        <v>6041.1</v>
      </c>
      <c r="C19" s="16" t="s">
        <v>52</v>
      </c>
      <c r="D19" s="44">
        <v>3428.9</v>
      </c>
      <c r="E19" s="45">
        <f t="shared" si="8"/>
        <v>1.6485096153846155</v>
      </c>
      <c r="F19" s="18">
        <f t="shared" si="9"/>
        <v>2</v>
      </c>
      <c r="G19" s="18">
        <v>132343.59</v>
      </c>
      <c r="H19" s="19">
        <f t="shared" si="0"/>
        <v>6.1613362133439008E-2</v>
      </c>
      <c r="I19" s="3">
        <f t="shared" si="21"/>
        <v>12705.486719894421</v>
      </c>
      <c r="J19" s="3">
        <f t="shared" si="22"/>
        <v>3316.1395895390424</v>
      </c>
      <c r="K19" s="3">
        <f t="shared" si="23"/>
        <v>7224.951664379304</v>
      </c>
      <c r="L19" s="3">
        <f t="shared" si="24"/>
        <v>252.94503236813514</v>
      </c>
      <c r="M19" s="3">
        <f t="shared" si="25"/>
        <v>271.21154583983582</v>
      </c>
      <c r="N19" s="3">
        <f t="shared" si="26"/>
        <v>525.05305262701256</v>
      </c>
      <c r="O19" s="3">
        <f t="shared" si="27"/>
        <v>60.124167170673779</v>
      </c>
      <c r="P19" s="20">
        <f t="shared" si="10"/>
        <v>24355.911771818424</v>
      </c>
      <c r="Q19" s="3">
        <f t="shared" si="11"/>
        <v>8334.2854623849616</v>
      </c>
      <c r="R19" s="3">
        <f t="shared" si="12"/>
        <v>16021.626309433464</v>
      </c>
    </row>
    <row r="20" spans="1:18" x14ac:dyDescent="0.3">
      <c r="A20" s="14" t="s">
        <v>53</v>
      </c>
      <c r="B20" s="15">
        <v>6051.1</v>
      </c>
      <c r="C20" s="16" t="s">
        <v>54</v>
      </c>
      <c r="D20" s="44">
        <v>23289.4</v>
      </c>
      <c r="E20" s="45">
        <f t="shared" si="8"/>
        <v>11.196826923076923</v>
      </c>
      <c r="F20" s="18">
        <f t="shared" si="9"/>
        <v>12</v>
      </c>
      <c r="G20" s="18">
        <v>578331.24</v>
      </c>
      <c r="H20" s="19">
        <f t="shared" si="0"/>
        <v>0.26924562136481883</v>
      </c>
      <c r="I20" s="3">
        <f t="shared" si="21"/>
        <v>55521.99309025902</v>
      </c>
      <c r="J20" s="3">
        <f t="shared" si="22"/>
        <v>14491.273214148152</v>
      </c>
      <c r="K20" s="3">
        <f t="shared" si="23"/>
        <v>31572.479294241199</v>
      </c>
      <c r="L20" s="3">
        <f t="shared" si="24"/>
        <v>1105.3502041262725</v>
      </c>
      <c r="M20" s="3">
        <f t="shared" si="25"/>
        <v>1185.1734534923005</v>
      </c>
      <c r="N20" s="3">
        <f t="shared" si="26"/>
        <v>2294.441181409431</v>
      </c>
      <c r="O20" s="3">
        <f t="shared" si="27"/>
        <v>262.73795469643113</v>
      </c>
      <c r="P20" s="20">
        <f t="shared" si="10"/>
        <v>106433.44839237281</v>
      </c>
      <c r="Q20" s="3">
        <f t="shared" si="11"/>
        <v>36420.182087965637</v>
      </c>
      <c r="R20" s="3">
        <f t="shared" si="12"/>
        <v>70013.266304407167</v>
      </c>
    </row>
    <row r="21" spans="1:18" x14ac:dyDescent="0.3">
      <c r="A21" s="14" t="s">
        <v>89</v>
      </c>
      <c r="B21" s="15">
        <v>7014.3</v>
      </c>
      <c r="C21" s="16" t="s">
        <v>90</v>
      </c>
      <c r="D21" s="44"/>
      <c r="E21" s="45">
        <f t="shared" si="8"/>
        <v>0</v>
      </c>
      <c r="F21" s="18">
        <f t="shared" si="9"/>
        <v>0</v>
      </c>
      <c r="G21" s="18">
        <v>0</v>
      </c>
      <c r="H21" s="19">
        <f t="shared" si="0"/>
        <v>0</v>
      </c>
      <c r="I21" s="3">
        <f t="shared" ref="I21" si="28">H21*PRTax</f>
        <v>0</v>
      </c>
      <c r="J21" s="3">
        <f t="shared" ref="J21" si="29">H21*WorkC</f>
        <v>0</v>
      </c>
      <c r="K21" s="3">
        <f t="shared" ref="K21" si="30">H21*Health</f>
        <v>0</v>
      </c>
      <c r="L21" s="3">
        <f t="shared" ref="L21" si="31">H21*Dental</f>
        <v>0</v>
      </c>
      <c r="M21" s="3">
        <f t="shared" ref="M21" si="32">H21*Life</f>
        <v>0</v>
      </c>
      <c r="N21" s="3">
        <f t="shared" ref="N21" si="33">H21*Penwion</f>
        <v>0</v>
      </c>
      <c r="O21" s="3">
        <f t="shared" ref="O21" si="34">H21*(Other+Other2)</f>
        <v>0</v>
      </c>
      <c r="P21" s="20">
        <f t="shared" ref="P21:P22" si="35">SUM(I21:O21)</f>
        <v>0</v>
      </c>
      <c r="Q21" s="3">
        <f t="shared" si="11"/>
        <v>0</v>
      </c>
      <c r="R21" s="3">
        <f t="shared" si="12"/>
        <v>0</v>
      </c>
    </row>
    <row r="22" spans="1:18" x14ac:dyDescent="0.3">
      <c r="A22" s="14" t="s">
        <v>55</v>
      </c>
      <c r="B22" s="15" t="s">
        <v>56</v>
      </c>
      <c r="C22" s="16" t="s">
        <v>56</v>
      </c>
      <c r="D22" s="44">
        <v>9439.2999999999993</v>
      </c>
      <c r="E22" s="45">
        <f t="shared" si="8"/>
        <v>4.538125</v>
      </c>
      <c r="F22" s="18">
        <f t="shared" si="9"/>
        <v>5</v>
      </c>
      <c r="G22" s="18">
        <v>199769.12</v>
      </c>
      <c r="H22" s="19">
        <f t="shared" si="0"/>
        <v>9.3003727144158874E-2</v>
      </c>
      <c r="I22" s="3">
        <f t="shared" ref="I22" si="36">H22*PRTax</f>
        <v>19178.593396212051</v>
      </c>
      <c r="J22" s="3">
        <f t="shared" ref="J22" si="37">H22*WorkC</f>
        <v>5005.6242814584048</v>
      </c>
      <c r="K22" s="3">
        <f t="shared" ref="K22" si="38">H22*Health</f>
        <v>10905.871875136445</v>
      </c>
      <c r="L22" s="3">
        <f t="shared" ref="L22" si="39">H22*Dental</f>
        <v>381.81378126854406</v>
      </c>
      <c r="M22" s="3">
        <f t="shared" ref="M22" si="40">H22*Life</f>
        <v>409.38659625497286</v>
      </c>
      <c r="N22" s="3">
        <f t="shared" ref="N22" si="41">H22*Penwion</f>
        <v>792.55358175346441</v>
      </c>
      <c r="O22" s="3">
        <f t="shared" ref="O22" si="42">H22*(Other+Other2)</f>
        <v>90.755827059084552</v>
      </c>
      <c r="P22" s="20">
        <f t="shared" si="35"/>
        <v>36764.599339142966</v>
      </c>
      <c r="Q22" s="3">
        <f t="shared" si="11"/>
        <v>12580.381661472511</v>
      </c>
      <c r="R22" s="3">
        <f t="shared" si="12"/>
        <v>24184.217677670455</v>
      </c>
    </row>
    <row r="23" spans="1:18" x14ac:dyDescent="0.3">
      <c r="A23" s="14" t="s">
        <v>34</v>
      </c>
      <c r="B23" s="15">
        <v>6508.1</v>
      </c>
      <c r="C23" s="16" t="s">
        <v>57</v>
      </c>
      <c r="D23" s="44"/>
      <c r="E23" s="45">
        <f t="shared" si="8"/>
        <v>0</v>
      </c>
      <c r="F23" s="18">
        <f t="shared" si="9"/>
        <v>0</v>
      </c>
      <c r="G23" s="18">
        <v>0</v>
      </c>
      <c r="H23" s="19">
        <f t="shared" si="0"/>
        <v>0</v>
      </c>
      <c r="I23" s="3">
        <f t="shared" si="21"/>
        <v>0</v>
      </c>
      <c r="J23" s="3">
        <f t="shared" si="22"/>
        <v>0</v>
      </c>
      <c r="K23" s="3">
        <f t="shared" si="23"/>
        <v>0</v>
      </c>
      <c r="L23" s="3">
        <f t="shared" si="24"/>
        <v>0</v>
      </c>
      <c r="M23" s="3">
        <f t="shared" si="25"/>
        <v>0</v>
      </c>
      <c r="N23" s="3">
        <f t="shared" si="26"/>
        <v>0</v>
      </c>
      <c r="O23" s="3">
        <f t="shared" si="27"/>
        <v>0</v>
      </c>
      <c r="P23" s="20">
        <f t="shared" si="10"/>
        <v>0</v>
      </c>
      <c r="Q23" s="3">
        <f t="shared" si="11"/>
        <v>0</v>
      </c>
      <c r="R23" s="3">
        <f t="shared" si="12"/>
        <v>0</v>
      </c>
    </row>
    <row r="24" spans="1:18" x14ac:dyDescent="0.3">
      <c r="B24" s="5"/>
      <c r="C24" s="2"/>
      <c r="D24" s="46">
        <f t="shared" ref="D24:R24" si="43">SUM(D5:D23)</f>
        <v>79080.900000000009</v>
      </c>
      <c r="E24" s="46">
        <f>SUM(E5:E23)</f>
        <v>38.019663461538464</v>
      </c>
      <c r="F24" s="24">
        <f>SUM(F5:F23)</f>
        <v>45</v>
      </c>
      <c r="G24" s="24">
        <f t="shared" si="43"/>
        <v>2147968.9700000002</v>
      </c>
      <c r="H24" s="25">
        <f t="shared" si="43"/>
        <v>1</v>
      </c>
      <c r="I24" s="26">
        <f t="shared" si="43"/>
        <v>206213.17000000004</v>
      </c>
      <c r="J24" s="26">
        <f t="shared" si="43"/>
        <v>53821.760000000002</v>
      </c>
      <c r="K24" s="26">
        <f t="shared" si="43"/>
        <v>117262.74000000002</v>
      </c>
      <c r="L24" s="26">
        <f t="shared" si="43"/>
        <v>4105.3599999999988</v>
      </c>
      <c r="M24" s="26">
        <f t="shared" si="43"/>
        <v>4401.829999999999</v>
      </c>
      <c r="N24" s="26">
        <f t="shared" si="43"/>
        <v>8521.739999999998</v>
      </c>
      <c r="O24" s="26">
        <f t="shared" si="43"/>
        <v>975.82999999999993</v>
      </c>
      <c r="P24" s="26">
        <f t="shared" si="43"/>
        <v>395302.43</v>
      </c>
      <c r="Q24" s="26">
        <f t="shared" si="43"/>
        <v>135267.50000000003</v>
      </c>
      <c r="R24" s="26">
        <f t="shared" si="43"/>
        <v>260034.92999999996</v>
      </c>
    </row>
    <row r="25" spans="1:18" x14ac:dyDescent="0.3">
      <c r="F25" s="4" t="s">
        <v>92</v>
      </c>
      <c r="G25" s="50">
        <v>2147968.9699999997</v>
      </c>
    </row>
    <row r="26" spans="1:18" x14ac:dyDescent="0.3">
      <c r="G26" s="21"/>
    </row>
    <row r="27" spans="1:18" ht="32.15" x14ac:dyDescent="0.45">
      <c r="B27" s="5"/>
      <c r="C27" s="5"/>
      <c r="D27" s="47"/>
      <c r="E27" s="27" t="s">
        <v>58</v>
      </c>
      <c r="F27" s="28" t="s">
        <v>59</v>
      </c>
      <c r="G27" s="29" t="s">
        <v>60</v>
      </c>
    </row>
    <row r="28" spans="1:18" x14ac:dyDescent="0.3">
      <c r="B28" s="5" t="s">
        <v>11</v>
      </c>
      <c r="C28" s="5" t="s">
        <v>61</v>
      </c>
      <c r="D28" s="47" t="s">
        <v>62</v>
      </c>
      <c r="E28" s="18">
        <v>206213.17</v>
      </c>
      <c r="F28" s="17">
        <f>I40</f>
        <v>0</v>
      </c>
      <c r="G28" s="30">
        <f t="shared" ref="G28:G35" si="44">E28-F28</f>
        <v>206213.17</v>
      </c>
    </row>
    <row r="29" spans="1:18" x14ac:dyDescent="0.3">
      <c r="B29" s="5" t="s">
        <v>63</v>
      </c>
      <c r="C29" s="5" t="s">
        <v>64</v>
      </c>
      <c r="D29" s="47" t="s">
        <v>65</v>
      </c>
      <c r="E29" s="18">
        <v>117262.74</v>
      </c>
      <c r="F29" s="17">
        <f>K40</f>
        <v>0</v>
      </c>
      <c r="G29" s="30">
        <f t="shared" si="44"/>
        <v>117262.74</v>
      </c>
    </row>
    <row r="30" spans="1:18" x14ac:dyDescent="0.3">
      <c r="B30" s="5" t="s">
        <v>14</v>
      </c>
      <c r="C30" s="5" t="s">
        <v>66</v>
      </c>
      <c r="D30" s="47" t="s">
        <v>67</v>
      </c>
      <c r="E30" s="18">
        <v>4105.3599999999997</v>
      </c>
      <c r="F30" s="17">
        <f>L40</f>
        <v>0</v>
      </c>
      <c r="G30" s="30">
        <f t="shared" si="44"/>
        <v>4105.3599999999997</v>
      </c>
    </row>
    <row r="31" spans="1:18" x14ac:dyDescent="0.3">
      <c r="B31" s="5" t="s">
        <v>63</v>
      </c>
      <c r="C31" s="5" t="s">
        <v>68</v>
      </c>
      <c r="D31" s="47" t="s">
        <v>69</v>
      </c>
      <c r="E31" s="18">
        <v>4401.83</v>
      </c>
      <c r="F31" s="17">
        <f>M40</f>
        <v>0</v>
      </c>
      <c r="G31" s="30">
        <f t="shared" si="44"/>
        <v>4401.83</v>
      </c>
    </row>
    <row r="32" spans="1:18" x14ac:dyDescent="0.3">
      <c r="B32" s="5" t="s">
        <v>12</v>
      </c>
      <c r="C32" s="5" t="s">
        <v>70</v>
      </c>
      <c r="D32" s="47" t="s">
        <v>71</v>
      </c>
      <c r="E32" s="18">
        <v>53821.760000000002</v>
      </c>
      <c r="F32" s="17">
        <f>J40</f>
        <v>0</v>
      </c>
      <c r="G32" s="30">
        <f t="shared" si="44"/>
        <v>53821.760000000002</v>
      </c>
    </row>
    <row r="33" spans="2:18" x14ac:dyDescent="0.3">
      <c r="B33" s="5" t="s">
        <v>16</v>
      </c>
      <c r="C33" s="5" t="s">
        <v>72</v>
      </c>
      <c r="D33" s="47" t="s">
        <v>73</v>
      </c>
      <c r="E33" s="18">
        <v>8521.74</v>
      </c>
      <c r="F33" s="17">
        <f>N40</f>
        <v>0</v>
      </c>
      <c r="G33" s="30">
        <f t="shared" si="44"/>
        <v>8521.74</v>
      </c>
    </row>
    <row r="34" spans="2:18" x14ac:dyDescent="0.3">
      <c r="B34" s="5" t="s">
        <v>74</v>
      </c>
      <c r="C34" s="5" t="s">
        <v>75</v>
      </c>
      <c r="D34" s="47" t="s">
        <v>76</v>
      </c>
      <c r="E34" s="18">
        <v>600</v>
      </c>
      <c r="F34" s="17"/>
      <c r="G34" s="30">
        <f t="shared" si="44"/>
        <v>600</v>
      </c>
    </row>
    <row r="35" spans="2:18" x14ac:dyDescent="0.3">
      <c r="B35" s="5" t="s">
        <v>74</v>
      </c>
      <c r="C35" s="5" t="s">
        <v>77</v>
      </c>
      <c r="D35" s="47" t="s">
        <v>78</v>
      </c>
      <c r="E35" s="18">
        <v>375.83</v>
      </c>
      <c r="F35" s="17">
        <f>O40</f>
        <v>0</v>
      </c>
      <c r="G35" s="30">
        <f t="shared" si="44"/>
        <v>375.83</v>
      </c>
      <c r="H35" s="31">
        <f>SUM(G34:G35)</f>
        <v>975.82999999999993</v>
      </c>
    </row>
    <row r="36" spans="2:18" x14ac:dyDescent="0.3">
      <c r="B36" s="5"/>
      <c r="C36" s="5"/>
      <c r="D36" s="47"/>
      <c r="E36" s="32">
        <f>SUM(E28:E35)</f>
        <v>395302.43000000005</v>
      </c>
      <c r="F36" s="3"/>
      <c r="G36" s="33">
        <f>SUM(G28:G35)</f>
        <v>395302.43000000005</v>
      </c>
    </row>
    <row r="37" spans="2:18" ht="28.8" hidden="1" x14ac:dyDescent="0.3">
      <c r="B37" s="5"/>
      <c r="C37" s="2"/>
      <c r="E37" s="34"/>
      <c r="F37" s="5"/>
      <c r="G37" s="48" t="s">
        <v>91</v>
      </c>
      <c r="H37" s="5"/>
      <c r="I37" s="35" t="s">
        <v>11</v>
      </c>
      <c r="J37" s="35" t="s">
        <v>12</v>
      </c>
      <c r="K37" s="35" t="s">
        <v>13</v>
      </c>
      <c r="L37" s="36" t="s">
        <v>14</v>
      </c>
      <c r="M37" s="36" t="s">
        <v>15</v>
      </c>
      <c r="N37" s="36" t="s">
        <v>16</v>
      </c>
      <c r="O37" s="36" t="s">
        <v>17</v>
      </c>
      <c r="P37" s="36" t="s">
        <v>18</v>
      </c>
      <c r="Q37" s="37" t="s">
        <v>79</v>
      </c>
      <c r="R37" s="37" t="s">
        <v>80</v>
      </c>
    </row>
    <row r="38" spans="2:18" hidden="1" x14ac:dyDescent="0.3">
      <c r="B38" s="5" t="s">
        <v>43</v>
      </c>
      <c r="C38" s="3" t="s">
        <v>81</v>
      </c>
      <c r="D38" s="49" t="s">
        <v>82</v>
      </c>
      <c r="E38" s="2"/>
      <c r="F38" s="2"/>
      <c r="G38" s="38"/>
      <c r="H38" s="5"/>
      <c r="I38" s="39"/>
      <c r="J38" s="39"/>
      <c r="K38" s="39"/>
      <c r="L38" s="39"/>
      <c r="M38" s="39"/>
      <c r="N38" s="39"/>
      <c r="O38" s="39"/>
      <c r="P38" s="40">
        <f>SUM(I38:O38)</f>
        <v>0</v>
      </c>
      <c r="Q38" s="3">
        <f t="shared" ref="Q38:Q39" si="45">SUM(K38,M38)</f>
        <v>0</v>
      </c>
      <c r="R38" s="3">
        <f t="shared" ref="R38:R39" si="46">SUM(O38,L38)</f>
        <v>0</v>
      </c>
    </row>
    <row r="39" spans="2:18" hidden="1" x14ac:dyDescent="0.3">
      <c r="B39" s="5" t="s">
        <v>47</v>
      </c>
      <c r="C39" s="3" t="s">
        <v>83</v>
      </c>
      <c r="D39" s="49" t="s">
        <v>84</v>
      </c>
      <c r="E39" s="2"/>
      <c r="F39" s="2"/>
      <c r="G39" s="38"/>
      <c r="H39" s="5"/>
      <c r="I39" s="39"/>
      <c r="J39" s="39"/>
      <c r="K39" s="39"/>
      <c r="L39" s="39"/>
      <c r="M39" s="39"/>
      <c r="N39" s="39"/>
      <c r="O39" s="39"/>
      <c r="P39" s="40">
        <f>SUM(I39:O39)</f>
        <v>0</v>
      </c>
      <c r="Q39" s="3">
        <f t="shared" si="45"/>
        <v>0</v>
      </c>
      <c r="R39" s="3">
        <f t="shared" si="46"/>
        <v>0</v>
      </c>
    </row>
    <row r="40" spans="2:18" hidden="1" x14ac:dyDescent="0.3">
      <c r="B40" s="5"/>
      <c r="C40" s="20" t="s">
        <v>85</v>
      </c>
      <c r="D40" s="49"/>
      <c r="E40" s="2"/>
      <c r="F40" s="2"/>
      <c r="G40" s="24">
        <f>SUM(G38:G39,G24)</f>
        <v>2147968.9700000002</v>
      </c>
      <c r="H40" s="5"/>
      <c r="I40" s="41">
        <f>SUM(I38:I39)</f>
        <v>0</v>
      </c>
      <c r="J40" s="41">
        <f t="shared" ref="J40:O40" si="47">SUM(J38:J39)</f>
        <v>0</v>
      </c>
      <c r="K40" s="41">
        <f t="shared" si="47"/>
        <v>0</v>
      </c>
      <c r="L40" s="41">
        <f t="shared" si="47"/>
        <v>0</v>
      </c>
      <c r="M40" s="41">
        <f t="shared" si="47"/>
        <v>0</v>
      </c>
      <c r="N40" s="41">
        <f t="shared" si="47"/>
        <v>0</v>
      </c>
      <c r="O40" s="41">
        <f t="shared" si="47"/>
        <v>0</v>
      </c>
      <c r="R40" s="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9233A8C-4066-48C7-8A15-4D3B5ABB9A99}"/>
</file>

<file path=customXml/itemProps2.xml><?xml version="1.0" encoding="utf-8"?>
<ds:datastoreItem xmlns:ds="http://schemas.openxmlformats.org/officeDocument/2006/customXml" ds:itemID="{0D77BAF2-EA4D-49D2-8F82-EAA175A2432A}"/>
</file>

<file path=customXml/itemProps3.xml><?xml version="1.0" encoding="utf-8"?>
<ds:datastoreItem xmlns:ds="http://schemas.openxmlformats.org/officeDocument/2006/customXml" ds:itemID="{0AC3F257-C743-4E62-9B74-247FAA6771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19</vt:i4>
      </vt:variant>
    </vt:vector>
  </HeadingPairs>
  <TitlesOfParts>
    <vt:vector size="21" baseType="lpstr">
      <vt:lpstr>Acctg</vt:lpstr>
      <vt:lpstr>Employee Totals by Account</vt:lpstr>
      <vt:lpstr>'Employee Totals by Account'!CHealthLife</vt:lpstr>
      <vt:lpstr>'Employee Totals by Account'!COtherBen</vt:lpstr>
      <vt:lpstr>'Employee Totals by Account'!CPens</vt:lpstr>
      <vt:lpstr>'Employee Totals by Account'!CPRTax</vt:lpstr>
      <vt:lpstr>'Employee Totals by Account'!CWage</vt:lpstr>
      <vt:lpstr>'Employee Totals by Account'!CWorkC</vt:lpstr>
      <vt:lpstr>'Employee Totals by Account'!Dental</vt:lpstr>
      <vt:lpstr>'Employee Totals by Account'!EBLnRange</vt:lpstr>
      <vt:lpstr>'Employee Totals by Account'!Health</vt:lpstr>
      <vt:lpstr>'Employee Totals by Account'!HealthLife</vt:lpstr>
      <vt:lpstr>'Employee Totals by Account'!Life</vt:lpstr>
      <vt:lpstr>'Employee Totals by Account'!Other</vt:lpstr>
      <vt:lpstr>'Employee Totals by Account'!Other2</vt:lpstr>
      <vt:lpstr>'Employee Totals by Account'!Penwion</vt:lpstr>
      <vt:lpstr>'Employee Totals by Account'!PRTax</vt:lpstr>
      <vt:lpstr>'Employee Totals by Account'!SalAcct</vt:lpstr>
      <vt:lpstr>'Employee Totals by Account'!TotBenRange</vt:lpstr>
      <vt:lpstr>'Employee Totals by Account'!TotTaxRange</vt:lpstr>
      <vt:lpstr>'Employee Totals by Account'!WorkC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2022-06-14T10:12:00Z</dcterms:created>
  <dcterms:modified xsi:type="dcterms:W3CDTF">2023-09-05T07:50:50Z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