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4-Northbridge MH 123122\Files to Upload\"/>
    </mc:Choice>
  </mc:AlternateContent>
  <xr:revisionPtr revIDLastSave="0" documentId="13_ncr:1_{049647DA-FAB8-44AC-944D-7436F297410F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3" r:id="rId2"/>
  </sheets>
  <definedNames>
    <definedName name="_xlnm._FilterDatabase" localSheetId="1" hidden="1">'Employee Totals by Account'!#REF!</definedName>
    <definedName name="Beginning_Balance">-FV(Interest_Rate/12,Payment_Number-1,-Monthly_Payment,Loan_Amount)</definedName>
    <definedName name="CHealthLife" localSheetId="1">'Employee Totals by Account'!$Q$5:$Q$23</definedName>
    <definedName name="CHealthLife">#REF!</definedName>
    <definedName name="COtherBen" localSheetId="1">'Employee Totals by Account'!$R$5:$R$23</definedName>
    <definedName name="COtherBen">#REF!</definedName>
    <definedName name="CPens" localSheetId="1">'Employee Totals by Account'!$N$5:$N$23</definedName>
    <definedName name="CPens">#REF!</definedName>
    <definedName name="CPRTax" localSheetId="1">'Employee Totals by Account'!$I$5:$I$23</definedName>
    <definedName name="CPRTax">#REF!</definedName>
    <definedName name="CWage" localSheetId="1">'Employee Totals by Account'!$G$5:$G$23</definedName>
    <definedName name="CWage">#REF!</definedName>
    <definedName name="CWorkC" localSheetId="1">'Employee Totals by Account'!$J$5:$J$23</definedName>
    <definedName name="CWorkC">#REF!</definedName>
    <definedName name="Dental" localSheetId="1">'Employee Totals by Account'!$G$30</definedName>
    <definedName name="Dental">#REF!</definedName>
    <definedName name="EBLnRange" localSheetId="1">'Employee Totals by Account'!$A$4:$A$23</definedName>
    <definedName name="EBLnRange">#REF!</definedName>
    <definedName name="Ending_Balance">-FV(Interest_Rate/12,Payment_Number,-Monthly_Payment,Loan_Amount)</definedName>
    <definedName name="Health" localSheetId="1">'Employee Totals by Account'!$G$29</definedName>
    <definedName name="Health">#REF!</definedName>
    <definedName name="HealthLife" localSheetId="1">'Employee Totals by Account'!$G$29</definedName>
    <definedName name="HealthLife">#REF!</definedName>
    <definedName name="Interest">-IPMT(Interest_Rate/12,Payment_Number,Number_of_Payments,Loan_Amount)</definedName>
    <definedName name="Last_Row">IF(Values_Entered,Header_Row+Number_of_Payments,Header_Row)</definedName>
    <definedName name="Life" localSheetId="1">'Employee Totals by Account'!$G$31</definedName>
    <definedName name="Life">#REF!</definedName>
    <definedName name="Loan_Not_Paid">IF(Payment_Number&lt;=Number_of_Payments,1,0)</definedName>
    <definedName name="Monthly_Payment">-PMT(Interest_Rate/12,Number_of_Payments,Loan_Amount)</definedName>
    <definedName name="Other" localSheetId="1">'Employee Totals by Account'!$G$34</definedName>
    <definedName name="Other">#REF!</definedName>
    <definedName name="Other2" localSheetId="1">'Employee Totals by Account'!$G$35</definedName>
    <definedName name="Other2">#REF!</definedName>
    <definedName name="Payment_Number">ROW()-Header_Row</definedName>
    <definedName name="Penwion" localSheetId="1">'Employee Totals by Account'!$G$33</definedName>
    <definedName name="Penwion">#REF!</definedName>
    <definedName name="Principal">-PPMT(Interest_Rate/12,Payment_Number,Number_of_Payments,Loan_Amount)</definedName>
    <definedName name="Principal2">-PPMT(Interest_Rate/12,Payment_Number,Number_of_Payments,Loan_Amount)</definedName>
    <definedName name="PRTax" localSheetId="1">'Employee Totals by Account'!$G$28</definedName>
    <definedName name="PRTax">#REF!</definedName>
    <definedName name="SalAcct" localSheetId="1">'Employee Totals by Account'!$B$5:$B$23</definedName>
    <definedName name="SalAcct">#REF!</definedName>
    <definedName name="TotBenRange" localSheetId="1">'Employee Totals by Account'!$Q$4:$Q$23</definedName>
    <definedName name="TotBenRange">#REF!</definedName>
    <definedName name="TotTaxRange" localSheetId="1">'Employee Totals by Account'!$R$4</definedName>
    <definedName name="TotTaxRange">#REF!</definedName>
    <definedName name="values_e">IF(Loan_Amount*Interest_Rate*Loan_Years*Loan_Start&gt;0,1,0)</definedName>
    <definedName name="Values_Entered">IF(Loan_Amount*Interest_Rate*Loan_Years*Loan_Start&gt;0,1,0)</definedName>
    <definedName name="WorkC" localSheetId="1">'Employee Totals by Account'!$G$32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0" i="3" l="1"/>
  <c r="N40" i="3"/>
  <c r="M40" i="3"/>
  <c r="L40" i="3"/>
  <c r="K40" i="3"/>
  <c r="J40" i="3"/>
  <c r="I40" i="3"/>
  <c r="R39" i="3"/>
  <c r="Q39" i="3"/>
  <c r="P39" i="3"/>
  <c r="R38" i="3"/>
  <c r="Q38" i="3"/>
  <c r="P38" i="3"/>
  <c r="F35" i="3"/>
  <c r="G35" i="3"/>
  <c r="G34" i="3"/>
  <c r="H35" i="3" s="1"/>
  <c r="G33" i="3"/>
  <c r="F33" i="3"/>
  <c r="F32" i="3"/>
  <c r="G32" i="3"/>
  <c r="F31" i="3"/>
  <c r="G31" i="3"/>
  <c r="F30" i="3"/>
  <c r="G30" i="3"/>
  <c r="F29" i="3"/>
  <c r="G29" i="3"/>
  <c r="F28" i="3"/>
  <c r="G28" i="3" s="1"/>
  <c r="E36" i="3"/>
  <c r="D24" i="3"/>
  <c r="F23" i="3"/>
  <c r="E23" i="3"/>
  <c r="E22" i="3"/>
  <c r="F22" i="3" s="1"/>
  <c r="E21" i="3"/>
  <c r="F21" i="3" s="1"/>
  <c r="F20" i="3"/>
  <c r="E20" i="3"/>
  <c r="E19" i="3"/>
  <c r="F19" i="3" s="1"/>
  <c r="E18" i="3"/>
  <c r="F18" i="3" s="1"/>
  <c r="E17" i="3"/>
  <c r="F17" i="3" s="1"/>
  <c r="F16" i="3"/>
  <c r="E16" i="3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E24" i="3" s="1"/>
  <c r="E7" i="3"/>
  <c r="F7" i="3" s="1"/>
  <c r="E6" i="3"/>
  <c r="F6" i="3" s="1"/>
  <c r="E5" i="3"/>
  <c r="F5" i="3" s="1"/>
  <c r="F24" i="3" l="1"/>
  <c r="G36" i="3"/>
  <c r="G24" i="3"/>
  <c r="H5" i="3" s="1"/>
  <c r="F8" i="3"/>
  <c r="H18" i="3" l="1"/>
  <c r="H14" i="3"/>
  <c r="H20" i="3"/>
  <c r="H13" i="3"/>
  <c r="L13" i="3" s="1"/>
  <c r="H19" i="3"/>
  <c r="N19" i="3" s="1"/>
  <c r="H11" i="3"/>
  <c r="H8" i="3"/>
  <c r="L8" i="3" s="1"/>
  <c r="H15" i="3"/>
  <c r="J15" i="3" s="1"/>
  <c r="H12" i="3"/>
  <c r="N5" i="3"/>
  <c r="M5" i="3"/>
  <c r="L5" i="3"/>
  <c r="K5" i="3"/>
  <c r="J5" i="3"/>
  <c r="I5" i="3"/>
  <c r="O5" i="3"/>
  <c r="L20" i="3"/>
  <c r="K20" i="3"/>
  <c r="J20" i="3"/>
  <c r="N20" i="3"/>
  <c r="I20" i="3"/>
  <c r="O20" i="3"/>
  <c r="M20" i="3"/>
  <c r="L12" i="3"/>
  <c r="K12" i="3"/>
  <c r="J12" i="3"/>
  <c r="N12" i="3"/>
  <c r="M12" i="3"/>
  <c r="I12" i="3"/>
  <c r="O12" i="3"/>
  <c r="H7" i="3"/>
  <c r="H9" i="3"/>
  <c r="J11" i="3"/>
  <c r="I11" i="3"/>
  <c r="L11" i="3"/>
  <c r="K11" i="3"/>
  <c r="O11" i="3"/>
  <c r="N11" i="3"/>
  <c r="M11" i="3"/>
  <c r="N13" i="3"/>
  <c r="M13" i="3"/>
  <c r="I13" i="3"/>
  <c r="O13" i="3"/>
  <c r="O18" i="3"/>
  <c r="N18" i="3"/>
  <c r="M18" i="3"/>
  <c r="J18" i="3"/>
  <c r="L18" i="3"/>
  <c r="K18" i="3"/>
  <c r="I18" i="3"/>
  <c r="J19" i="3"/>
  <c r="L19" i="3"/>
  <c r="O19" i="3"/>
  <c r="H21" i="3"/>
  <c r="H17" i="3"/>
  <c r="G40" i="3"/>
  <c r="H10" i="3"/>
  <c r="H23" i="3"/>
  <c r="M8" i="3"/>
  <c r="O14" i="3"/>
  <c r="N14" i="3"/>
  <c r="J14" i="3"/>
  <c r="M14" i="3"/>
  <c r="L14" i="3"/>
  <c r="K14" i="3"/>
  <c r="I14" i="3"/>
  <c r="H22" i="3"/>
  <c r="H6" i="3"/>
  <c r="H16" i="3"/>
  <c r="K15" i="3" l="1"/>
  <c r="I19" i="3"/>
  <c r="M15" i="3"/>
  <c r="Q14" i="3"/>
  <c r="N15" i="3"/>
  <c r="J8" i="3"/>
  <c r="L15" i="3"/>
  <c r="Q15" i="3" s="1"/>
  <c r="K8" i="3"/>
  <c r="Q8" i="3" s="1"/>
  <c r="K19" i="3"/>
  <c r="J13" i="3"/>
  <c r="O15" i="3"/>
  <c r="N8" i="3"/>
  <c r="I8" i="3"/>
  <c r="R8" i="3" s="1"/>
  <c r="M19" i="3"/>
  <c r="P19" i="3" s="1"/>
  <c r="K13" i="3"/>
  <c r="Q13" i="3" s="1"/>
  <c r="I15" i="3"/>
  <c r="P15" i="3" s="1"/>
  <c r="O8" i="3"/>
  <c r="R19" i="3"/>
  <c r="J7" i="3"/>
  <c r="O7" i="3"/>
  <c r="I7" i="3"/>
  <c r="L7" i="3"/>
  <c r="N7" i="3"/>
  <c r="M7" i="3"/>
  <c r="K7" i="3"/>
  <c r="L16" i="3"/>
  <c r="K16" i="3"/>
  <c r="J16" i="3"/>
  <c r="I16" i="3"/>
  <c r="N16" i="3"/>
  <c r="O16" i="3"/>
  <c r="M16" i="3"/>
  <c r="R11" i="3"/>
  <c r="P11" i="3"/>
  <c r="O6" i="3"/>
  <c r="N6" i="3"/>
  <c r="M6" i="3"/>
  <c r="J6" i="3"/>
  <c r="L6" i="3"/>
  <c r="K6" i="3"/>
  <c r="I6" i="3"/>
  <c r="J23" i="3"/>
  <c r="I23" i="3"/>
  <c r="O23" i="3"/>
  <c r="L23" i="3"/>
  <c r="N23" i="3"/>
  <c r="M23" i="3"/>
  <c r="K23" i="3"/>
  <c r="Q12" i="3"/>
  <c r="Q20" i="3"/>
  <c r="O22" i="3"/>
  <c r="N22" i="3"/>
  <c r="J22" i="3"/>
  <c r="M22" i="3"/>
  <c r="L22" i="3"/>
  <c r="K22" i="3"/>
  <c r="I22" i="3"/>
  <c r="O10" i="3"/>
  <c r="M10" i="3"/>
  <c r="N10" i="3"/>
  <c r="J10" i="3"/>
  <c r="I10" i="3"/>
  <c r="L10" i="3"/>
  <c r="K10" i="3"/>
  <c r="N9" i="3"/>
  <c r="K9" i="3"/>
  <c r="M9" i="3"/>
  <c r="L9" i="3"/>
  <c r="O9" i="3"/>
  <c r="J9" i="3"/>
  <c r="I9" i="3"/>
  <c r="P5" i="3"/>
  <c r="R5" i="3"/>
  <c r="P14" i="3"/>
  <c r="R14" i="3"/>
  <c r="N17" i="3"/>
  <c r="M17" i="3"/>
  <c r="L17" i="3"/>
  <c r="K17" i="3"/>
  <c r="J17" i="3"/>
  <c r="I17" i="3"/>
  <c r="O17" i="3"/>
  <c r="Q5" i="3"/>
  <c r="N21" i="3"/>
  <c r="M21" i="3"/>
  <c r="L21" i="3"/>
  <c r="K21" i="3"/>
  <c r="J21" i="3"/>
  <c r="I21" i="3"/>
  <c r="O21" i="3"/>
  <c r="P18" i="3"/>
  <c r="R18" i="3"/>
  <c r="P13" i="3"/>
  <c r="R13" i="3"/>
  <c r="R12" i="3"/>
  <c r="P12" i="3"/>
  <c r="R20" i="3"/>
  <c r="P20" i="3"/>
  <c r="H24" i="3"/>
  <c r="Q18" i="3"/>
  <c r="Q11" i="3"/>
  <c r="J24" i="3" l="1"/>
  <c r="L24" i="3"/>
  <c r="M24" i="3"/>
  <c r="R15" i="3"/>
  <c r="N24" i="3"/>
  <c r="O24" i="3"/>
  <c r="P8" i="3"/>
  <c r="Q21" i="3"/>
  <c r="Q9" i="3"/>
  <c r="Q19" i="3"/>
  <c r="P10" i="3"/>
  <c r="R10" i="3"/>
  <c r="P6" i="3"/>
  <c r="R6" i="3"/>
  <c r="K24" i="3"/>
  <c r="Q23" i="3"/>
  <c r="Q6" i="3"/>
  <c r="Q7" i="3"/>
  <c r="P21" i="3"/>
  <c r="R21" i="3"/>
  <c r="P17" i="3"/>
  <c r="R17" i="3"/>
  <c r="Q17" i="3"/>
  <c r="I24" i="3"/>
  <c r="P22" i="3"/>
  <c r="R22" i="3"/>
  <c r="R16" i="3"/>
  <c r="P16" i="3"/>
  <c r="R7" i="3"/>
  <c r="P7" i="3"/>
  <c r="Q10" i="3"/>
  <c r="Q22" i="3"/>
  <c r="R23" i="3"/>
  <c r="P23" i="3"/>
  <c r="P9" i="3"/>
  <c r="R9" i="3"/>
  <c r="Q16" i="3"/>
  <c r="R24" i="3" l="1"/>
  <c r="Q24" i="3"/>
  <c r="P24" i="3"/>
</calcChain>
</file>

<file path=xl/sharedStrings.xml><?xml version="1.0" encoding="utf-8"?>
<sst xmlns="http://schemas.openxmlformats.org/spreadsheetml/2006/main" count="113" uniqueCount="94">
  <si>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</si>
  <si>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</si>
  <si>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</si>
  <si>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</si>
  <si>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</si>
  <si>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</si>
  <si>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</si>
  <si>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Hours Incl Below</t>
  </si>
  <si>
    <t>FTEs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</si>
  <si>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</si>
  <si>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</si>
  <si>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</si>
  <si>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</si>
  <si>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</si>
  <si>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</si>
  <si>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</si>
  <si>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</si>
  <si>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</si>
  <si>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</si>
  <si>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</si>
  <si>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</si>
  <si>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</si>
  <si>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</si>
  <si>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</si>
  <si>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</si>
  <si>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</si>
  <si>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</si>
  <si>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</si>
  <si>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</si>
  <si>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</si>
  <si>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Laundry Staff</t>
  </si>
  <si>
    <t>Housekeeping Staff</t>
  </si>
  <si>
    <t>L3.36</t>
  </si>
  <si>
    <t>Ward Clerks/Medical Records</t>
  </si>
  <si>
    <t>L3.40</t>
  </si>
  <si>
    <t>MMQ Nurses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</si>
  <si>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</si>
  <si>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</si>
  <si>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</si>
  <si>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</si>
  <si>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</si>
  <si>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</si>
  <si>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</si>
  <si>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</si>
  <si>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</si>
  <si>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</si>
  <si>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</si>
  <si>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</si>
  <si>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</si>
  <si>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DON</t>
  </si>
  <si>
    <t>L1.7</t>
  </si>
  <si>
    <t>RN</t>
  </si>
  <si>
    <t>L1.12</t>
  </si>
  <si>
    <t>LPN</t>
  </si>
  <si>
    <t>L1.17</t>
  </si>
  <si>
    <t>CNA</t>
  </si>
  <si>
    <t>L3.70</t>
  </si>
  <si>
    <t>RCA</t>
  </si>
  <si>
    <t>MDS/OBRA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</si>
  <si>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</si>
  <si>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</si>
  <si>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</si>
  <si>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</si>
  <si>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</si>
  <si>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</si>
  <si>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</si>
  <si>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</si>
  <si>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</si>
  <si>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</si>
  <si>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</si>
  <si>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</si>
  <si>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</si>
  <si>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</si>
  <si>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</si>
  <si>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</si>
  <si>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</si>
  <si>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</si>
  <si>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</si>
  <si>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</si>
  <si>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</si>
  <si>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</si>
  <si>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</si>
  <si>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</si>
  <si>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</si>
  <si>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</si>
  <si>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</si>
  <si>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</si>
  <si>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#Staff</t>
  </si>
  <si>
    <t>Administrative</t>
  </si>
  <si>
    <t>L3.60</t>
  </si>
  <si>
    <t>RPT</t>
  </si>
  <si>
    <t>Wages</t>
  </si>
  <si>
    <t>Northbridge Rehab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</si>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</sst>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0" fontId="14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 applyAlignment="1">
      <alignment horizontal="left"/>
    </xf>
    <xf numFmtId="164" fontId="3" fillId="0" borderId="0" xfId="2" applyNumberFormat="1" applyFont="1"/>
    <xf numFmtId="164" fontId="1" fillId="0" borderId="0" xfId="3" applyNumberFormat="1" applyFont="1"/>
    <xf numFmtId="0" fontId="1" fillId="0" borderId="0" xfId="1"/>
    <xf numFmtId="49" fontId="5" fillId="0" borderId="0" xfId="1" applyNumberFormat="1" applyFont="1"/>
    <xf numFmtId="0" fontId="5" fillId="0" borderId="0" xfId="1" applyFont="1" applyAlignment="1">
      <alignment horizontal="left"/>
    </xf>
    <xf numFmtId="164" fontId="6" fillId="0" borderId="0" xfId="2" applyNumberFormat="1" applyFont="1" applyAlignment="1">
      <alignment horizontal="right" wrapText="1"/>
    </xf>
    <xf numFmtId="164" fontId="6" fillId="0" borderId="0" xfId="3" applyNumberFormat="1" applyFont="1" applyAlignment="1">
      <alignment horizontal="right"/>
    </xf>
    <xf numFmtId="0" fontId="5" fillId="0" borderId="0" xfId="1" applyFont="1"/>
    <xf numFmtId="164" fontId="5" fillId="0" borderId="0" xfId="2" applyNumberFormat="1" applyFont="1"/>
    <xf numFmtId="164" fontId="7" fillId="0" borderId="0" xfId="2" applyNumberFormat="1" applyFont="1"/>
    <xf numFmtId="164" fontId="7" fillId="0" borderId="0" xfId="2" applyNumberFormat="1" applyFont="1" applyAlignment="1">
      <alignment wrapText="1"/>
    </xf>
    <xf numFmtId="0" fontId="4" fillId="0" borderId="0" xfId="4" applyFont="1" applyAlignment="1">
      <alignment horizont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left"/>
    </xf>
    <xf numFmtId="164" fontId="3" fillId="0" borderId="0" xfId="2" applyNumberFormat="1" applyFont="1" applyFill="1"/>
    <xf numFmtId="164" fontId="3" fillId="0" borderId="0" xfId="3" applyNumberFormat="1" applyFont="1" applyFill="1"/>
    <xf numFmtId="10" fontId="3" fillId="0" borderId="0" xfId="5" applyNumberFormat="1" applyFont="1"/>
    <xf numFmtId="164" fontId="2" fillId="0" borderId="0" xfId="2" applyNumberFormat="1" applyFont="1"/>
    <xf numFmtId="164" fontId="1" fillId="0" borderId="0" xfId="1" applyNumberFormat="1"/>
    <xf numFmtId="165" fontId="3" fillId="0" borderId="0" xfId="2" quotePrefix="1" applyNumberFormat="1" applyFont="1" applyAlignment="1">
      <alignment horizontal="center"/>
    </xf>
    <xf numFmtId="0" fontId="3" fillId="0" borderId="0" xfId="1" quotePrefix="1" applyFont="1" applyAlignment="1">
      <alignment horizontal="center"/>
    </xf>
    <xf numFmtId="164" fontId="2" fillId="0" borderId="0" xfId="3" applyNumberFormat="1" applyFont="1"/>
    <xf numFmtId="10" fontId="2" fillId="0" borderId="0" xfId="1" applyNumberFormat="1" applyFont="1"/>
    <xf numFmtId="164" fontId="2" fillId="0" borderId="0" xfId="1" applyNumberFormat="1" applyFont="1"/>
    <xf numFmtId="164" fontId="9" fillId="0" borderId="0" xfId="3" applyNumberFormat="1" applyFont="1"/>
    <xf numFmtId="0" fontId="9" fillId="0" borderId="0" xfId="1" applyFont="1" applyAlignment="1">
      <alignment wrapText="1"/>
    </xf>
    <xf numFmtId="164" fontId="9" fillId="0" borderId="0" xfId="2" applyNumberFormat="1" applyFont="1" applyAlignment="1">
      <alignment wrapText="1"/>
    </xf>
    <xf numFmtId="164" fontId="10" fillId="0" borderId="0" xfId="4" applyNumberFormat="1" applyFont="1"/>
    <xf numFmtId="164" fontId="11" fillId="0" borderId="0" xfId="2" applyNumberFormat="1" applyFont="1"/>
    <xf numFmtId="164" fontId="12" fillId="0" borderId="0" xfId="3" applyNumberFormat="1" applyFont="1"/>
    <xf numFmtId="164" fontId="13" fillId="0" borderId="0" xfId="1" applyNumberFormat="1" applyFont="1"/>
    <xf numFmtId="164" fontId="3" fillId="0" borderId="0" xfId="3" applyNumberFormat="1" applyFont="1"/>
    <xf numFmtId="164" fontId="5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 wrapText="1"/>
    </xf>
    <xf numFmtId="164" fontId="3" fillId="2" borderId="0" xfId="3" applyNumberFormat="1" applyFont="1" applyFill="1"/>
    <xf numFmtId="164" fontId="3" fillId="2" borderId="0" xfId="2" applyNumberFormat="1" applyFont="1" applyFill="1"/>
    <xf numFmtId="164" fontId="13" fillId="0" borderId="0" xfId="2" applyNumberFormat="1" applyFont="1"/>
    <xf numFmtId="164" fontId="3" fillId="0" borderId="1" xfId="2" applyNumberFormat="1" applyFont="1" applyBorder="1"/>
    <xf numFmtId="165" fontId="3" fillId="0" borderId="0" xfId="3" applyNumberFormat="1" applyFont="1"/>
    <xf numFmtId="165" fontId="6" fillId="0" borderId="0" xfId="3" applyNumberFormat="1" applyFont="1" applyAlignment="1">
      <alignment horizontal="right" wrapText="1"/>
    </xf>
    <xf numFmtId="165" fontId="3" fillId="2" borderId="0" xfId="3" applyNumberFormat="1" applyFont="1" applyFill="1"/>
    <xf numFmtId="165" fontId="3" fillId="0" borderId="0" xfId="3" applyNumberFormat="1" applyFont="1" applyFill="1"/>
    <xf numFmtId="165" fontId="2" fillId="0" borderId="0" xfId="3" applyNumberFormat="1" applyFont="1"/>
    <xf numFmtId="0" fontId="15" fillId="0" borderId="0" xfId="6" applyFont="1"/>
    <xf numFmtId="165" fontId="1" fillId="0" borderId="0" xfId="3" applyNumberFormat="1" applyFont="1"/>
    <xf numFmtId="0" fontId="5" fillId="0" borderId="0" xfId="1" applyFont="1" applyAlignment="1">
      <alignment horizontal="right"/>
    </xf>
    <xf numFmtId="165" fontId="1" fillId="0" borderId="0" xfId="3" applyNumberFormat="1" applyFont="1" applyAlignment="1">
      <alignment horizontal="left"/>
    </xf>
  </cellXfs>
  <cellStyles count="7">
    <cellStyle name="Comma 2" xfId="2" xr:uid="{9C06CA5E-5623-4E72-A1B5-F0496C05FA74}"/>
    <cellStyle name="Comma 3" xfId="3" xr:uid="{FEC55256-AFB1-4C62-9435-132282789FCB}"/>
    <cellStyle name="Normal" xfId="0" builtinId="0"/>
    <cellStyle name="Normal 2" xfId="1" xr:uid="{B87F940F-0D28-4626-851F-6A51573C3413}"/>
    <cellStyle name="Normal 2 2" xfId="4" xr:uid="{1D748500-4553-41F5-B303-2F55CEE3BE14}"/>
    <cellStyle name="Normal 2 3" xfId="6" xr:uid="{438FBD38-3F79-44D8-891C-3CA0EA5672E7}"/>
    <cellStyle name="Percent 2" xfId="5" xr:uid="{273E0459-C5C4-4CBF-B87C-FBEBE6000C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H16" sqref="H16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9CF4E-F69C-4D14-A182-94D5ECCC0A6D}">
  <dimension ref="A1:S40"/>
  <sheetViews>
    <sheetView tabSelected="1" topLeftCell="D15" workbookViewId="0">
      <selection activeCell="N22" sqref="N22"/>
    </sheetView>
  </sheetViews>
  <sheetFormatPr defaultColWidth="8.8984375" defaultRowHeight="14.4" x14ac:dyDescent="0.3"/>
  <cols>
    <col min="1" max="1" width="10.69921875" style="5" customWidth="1"/>
    <col min="2" max="2" width="13.19921875" style="2" customWidth="1"/>
    <col min="3" max="3" width="27.8984375" style="3" bestFit="1" customWidth="1"/>
    <col min="4" max="4" width="11.796875" style="42" bestFit="1" customWidth="1"/>
    <col min="5" max="5" width="11.796875" style="4" bestFit="1" customWidth="1"/>
    <col min="6" max="6" width="8.59765625" style="4" customWidth="1"/>
    <col min="7" max="7" width="12.69921875" style="5" customWidth="1"/>
    <col min="8" max="8" width="10.8984375" style="3" customWidth="1"/>
    <col min="9" max="9" width="12.3984375" style="3" bestFit="1" customWidth="1"/>
    <col min="10" max="10" width="13.69921875" style="3" bestFit="1" customWidth="1"/>
    <col min="11" max="11" width="13.59765625" style="3" bestFit="1" customWidth="1"/>
    <col min="12" max="12" width="9.59765625" style="3" bestFit="1" customWidth="1"/>
    <col min="13" max="13" width="9.09765625" style="3" bestFit="1" customWidth="1"/>
    <col min="14" max="14" width="9.59765625" style="3" customWidth="1"/>
    <col min="15" max="15" width="10.59765625" style="3" bestFit="1" customWidth="1"/>
    <col min="16" max="17" width="12.69921875" style="3" customWidth="1"/>
    <col min="18" max="18" width="9" style="5" bestFit="1" customWidth="1"/>
    <col min="19" max="16384" width="8.8984375" style="5"/>
  </cols>
  <sheetData>
    <row r="1" spans="1:19" x14ac:dyDescent="0.3">
      <c r="A1" s="1" t="s">
        <v>92</v>
      </c>
    </row>
    <row r="2" spans="1:19" x14ac:dyDescent="0.3">
      <c r="A2" s="1" t="s">
        <v>3</v>
      </c>
    </row>
    <row r="3" spans="1:19" x14ac:dyDescent="0.3">
      <c r="A3" s="1" t="s">
        <v>93</v>
      </c>
    </row>
    <row r="4" spans="1:19" ht="44.9" x14ac:dyDescent="0.45">
      <c r="A4" s="6" t="s">
        <v>4</v>
      </c>
      <c r="B4" s="6" t="s">
        <v>5</v>
      </c>
      <c r="C4" s="7" t="s">
        <v>6</v>
      </c>
      <c r="D4" s="43" t="s">
        <v>7</v>
      </c>
      <c r="E4" s="8" t="s">
        <v>8</v>
      </c>
      <c r="F4" s="8" t="s">
        <v>87</v>
      </c>
      <c r="G4" s="9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  <c r="M4" s="12" t="s">
        <v>15</v>
      </c>
      <c r="N4" s="12" t="s">
        <v>16</v>
      </c>
      <c r="O4" s="12" t="s">
        <v>17</v>
      </c>
      <c r="P4" s="12" t="s">
        <v>18</v>
      </c>
      <c r="Q4" s="13" t="s">
        <v>19</v>
      </c>
      <c r="R4" s="13" t="s">
        <v>20</v>
      </c>
    </row>
    <row r="5" spans="1:19" x14ac:dyDescent="0.3">
      <c r="A5" s="14" t="s">
        <v>21</v>
      </c>
      <c r="B5" s="15">
        <v>4306.1000000000004</v>
      </c>
      <c r="C5" s="16" t="s">
        <v>22</v>
      </c>
      <c r="D5" s="44">
        <v>2080</v>
      </c>
      <c r="E5" s="45">
        <f>D5/2080</f>
        <v>1</v>
      </c>
      <c r="F5" s="18">
        <f>ROUNDUP(E5,0)</f>
        <v>1</v>
      </c>
      <c r="G5" s="18">
        <v>67371.45</v>
      </c>
      <c r="H5" s="19">
        <f t="shared" ref="H5:H23" si="0">G5/$G$24</f>
        <v>1.3637039530003852E-2</v>
      </c>
      <c r="I5" s="3">
        <f t="shared" ref="I5:I14" si="1">H5*PRTax</f>
        <v>6056.9531557810724</v>
      </c>
      <c r="J5" s="3">
        <f t="shared" ref="J5:J14" si="2">H5*WorkC</f>
        <v>932.7735038522635</v>
      </c>
      <c r="K5" s="3">
        <f t="shared" ref="K5:K14" si="3">H5*Health</f>
        <v>3082.5607357405434</v>
      </c>
      <c r="L5" s="3">
        <f t="shared" ref="L5:L14" si="4">H5*Dental</f>
        <v>242.96636034224315</v>
      </c>
      <c r="M5" s="3">
        <f t="shared" ref="M5:M14" si="5">H5*Life</f>
        <v>171.22339544924117</v>
      </c>
      <c r="N5" s="3">
        <f t="shared" ref="N5:N14" si="6">H5*Penwion</f>
        <v>44.79562930013315</v>
      </c>
      <c r="O5" s="3">
        <f t="shared" ref="O5:O14" si="7">H5*(Other+Other2)</f>
        <v>94.748377839327858</v>
      </c>
      <c r="P5" s="20">
        <f>SUM(I5:O5)</f>
        <v>10626.021158304822</v>
      </c>
      <c r="Q5" s="3">
        <f>SUM(K5:O5)</f>
        <v>3636.2944986714888</v>
      </c>
      <c r="R5" s="3">
        <f>SUM(I5:J5)</f>
        <v>6989.7266596333357</v>
      </c>
      <c r="S5" s="21"/>
    </row>
    <row r="6" spans="1:19" x14ac:dyDescent="0.3">
      <c r="A6" s="14" t="s">
        <v>23</v>
      </c>
      <c r="B6" s="15">
        <v>5105.1000000000004</v>
      </c>
      <c r="C6" s="16" t="s">
        <v>24</v>
      </c>
      <c r="D6" s="44">
        <v>5189.7700000000004</v>
      </c>
      <c r="E6" s="45">
        <f t="shared" ref="E6:E23" si="8">D6/2080</f>
        <v>2.4950817307692308</v>
      </c>
      <c r="F6" s="18">
        <f t="shared" ref="F6:F23" si="9">ROUNDUP(E6,0)</f>
        <v>3</v>
      </c>
      <c r="G6" s="18">
        <v>133887.01</v>
      </c>
      <c r="H6" s="19">
        <f t="shared" si="0"/>
        <v>2.7100833482491787E-2</v>
      </c>
      <c r="I6" s="3">
        <f t="shared" si="1"/>
        <v>12036.958500041072</v>
      </c>
      <c r="J6" s="3">
        <f t="shared" si="2"/>
        <v>1853.6970102024382</v>
      </c>
      <c r="K6" s="3">
        <f t="shared" si="3"/>
        <v>6125.9604780912614</v>
      </c>
      <c r="L6" s="3">
        <f t="shared" si="4"/>
        <v>482.84606486583732</v>
      </c>
      <c r="M6" s="3">
        <f t="shared" si="5"/>
        <v>340.27156100613109</v>
      </c>
      <c r="N6" s="3">
        <f t="shared" si="6"/>
        <v>89.022172864963139</v>
      </c>
      <c r="O6" s="3">
        <f t="shared" si="7"/>
        <v>188.2930679280002</v>
      </c>
      <c r="P6" s="20">
        <f t="shared" ref="P6:P23" si="10">SUM(I6:O6)</f>
        <v>21117.048854999703</v>
      </c>
      <c r="Q6" s="3">
        <f t="shared" ref="Q6:Q23" si="11">SUM(K6:O6)</f>
        <v>7226.3933447561931</v>
      </c>
      <c r="R6" s="3">
        <f t="shared" ref="R6:R23" si="12">SUM(I6:J6)</f>
        <v>13890.65551024351</v>
      </c>
    </row>
    <row r="7" spans="1:19" x14ac:dyDescent="0.3">
      <c r="A7" s="14" t="s">
        <v>25</v>
      </c>
      <c r="B7" s="15">
        <v>5205.1000000000004</v>
      </c>
      <c r="C7" s="16" t="s">
        <v>26</v>
      </c>
      <c r="D7" s="44">
        <v>37077.540000000008</v>
      </c>
      <c r="E7" s="45">
        <f t="shared" si="8"/>
        <v>17.82574038461539</v>
      </c>
      <c r="F7" s="18">
        <f t="shared" si="9"/>
        <v>18</v>
      </c>
      <c r="G7" s="18">
        <v>637155.96</v>
      </c>
      <c r="H7" s="19">
        <f t="shared" si="0"/>
        <v>0.12897037266227093</v>
      </c>
      <c r="I7" s="3">
        <f t="shared" si="1"/>
        <v>57282.777833143249</v>
      </c>
      <c r="J7" s="3">
        <f t="shared" si="2"/>
        <v>8821.573490099332</v>
      </c>
      <c r="K7" s="3">
        <f t="shared" si="3"/>
        <v>29152.882190290875</v>
      </c>
      <c r="L7" s="3">
        <f t="shared" si="4"/>
        <v>2297.8199900932495</v>
      </c>
      <c r="M7" s="3">
        <f t="shared" si="5"/>
        <v>1619.3210462580348</v>
      </c>
      <c r="N7" s="3">
        <f t="shared" si="6"/>
        <v>423.64832863966063</v>
      </c>
      <c r="O7" s="3">
        <f t="shared" si="7"/>
        <v>896.06938310901228</v>
      </c>
      <c r="P7" s="20">
        <f t="shared" si="10"/>
        <v>100494.09226163341</v>
      </c>
      <c r="Q7" s="3">
        <f t="shared" si="11"/>
        <v>34389.740938390831</v>
      </c>
      <c r="R7" s="3">
        <f t="shared" si="12"/>
        <v>66104.351323242576</v>
      </c>
    </row>
    <row r="8" spans="1:19" x14ac:dyDescent="0.3">
      <c r="A8" s="14" t="s">
        <v>27</v>
      </c>
      <c r="B8" s="15">
        <v>5231.1000000000004</v>
      </c>
      <c r="C8" s="16" t="s">
        <v>28</v>
      </c>
      <c r="D8" s="44">
        <v>453.5</v>
      </c>
      <c r="E8" s="45">
        <f t="shared" si="8"/>
        <v>0.21802884615384616</v>
      </c>
      <c r="F8" s="18">
        <f t="shared" si="9"/>
        <v>1</v>
      </c>
      <c r="G8" s="18">
        <v>24775</v>
      </c>
      <c r="H8" s="19">
        <f t="shared" si="0"/>
        <v>5.0148490845283193E-3</v>
      </c>
      <c r="I8" s="3">
        <f t="shared" si="1"/>
        <v>2227.3680384565873</v>
      </c>
      <c r="J8" s="3">
        <f t="shared" si="2"/>
        <v>343.01567738173702</v>
      </c>
      <c r="K8" s="3">
        <f t="shared" si="3"/>
        <v>1133.5727853263061</v>
      </c>
      <c r="L8" s="3">
        <f t="shared" si="4"/>
        <v>89.347810941861482</v>
      </c>
      <c r="M8" s="3">
        <f t="shared" si="5"/>
        <v>62.96524154155729</v>
      </c>
      <c r="N8" s="3">
        <f t="shared" si="6"/>
        <v>16.473027015312848</v>
      </c>
      <c r="O8" s="3">
        <f t="shared" si="7"/>
        <v>34.842519508921775</v>
      </c>
      <c r="P8" s="20">
        <f t="shared" si="10"/>
        <v>3907.5851001722835</v>
      </c>
      <c r="Q8" s="3">
        <f t="shared" si="11"/>
        <v>1337.2013843339596</v>
      </c>
      <c r="R8" s="3">
        <f t="shared" si="12"/>
        <v>2570.3837158383244</v>
      </c>
    </row>
    <row r="9" spans="1:19" x14ac:dyDescent="0.3">
      <c r="A9" s="14" t="s">
        <v>29</v>
      </c>
      <c r="B9" s="15">
        <v>5310.1</v>
      </c>
      <c r="C9" s="16" t="s">
        <v>30</v>
      </c>
      <c r="D9" s="44">
        <v>0</v>
      </c>
      <c r="E9" s="45">
        <f t="shared" si="8"/>
        <v>0</v>
      </c>
      <c r="F9" s="18">
        <f t="shared" si="9"/>
        <v>0</v>
      </c>
      <c r="G9" s="18">
        <v>0</v>
      </c>
      <c r="H9" s="19">
        <f t="shared" si="0"/>
        <v>0</v>
      </c>
      <c r="I9" s="3">
        <f t="shared" si="1"/>
        <v>0</v>
      </c>
      <c r="J9" s="3">
        <f t="shared" si="2"/>
        <v>0</v>
      </c>
      <c r="K9" s="3">
        <f t="shared" si="3"/>
        <v>0</v>
      </c>
      <c r="L9" s="3">
        <f t="shared" si="4"/>
        <v>0</v>
      </c>
      <c r="M9" s="3">
        <f t="shared" si="5"/>
        <v>0</v>
      </c>
      <c r="N9" s="3">
        <f t="shared" si="6"/>
        <v>0</v>
      </c>
      <c r="O9" s="3">
        <f t="shared" si="7"/>
        <v>0</v>
      </c>
      <c r="P9" s="20">
        <f t="shared" si="10"/>
        <v>0</v>
      </c>
      <c r="Q9" s="3">
        <f t="shared" si="11"/>
        <v>0</v>
      </c>
      <c r="R9" s="3">
        <f t="shared" si="12"/>
        <v>0</v>
      </c>
    </row>
    <row r="10" spans="1:19" x14ac:dyDescent="0.3">
      <c r="A10" s="14" t="s">
        <v>29</v>
      </c>
      <c r="B10" s="15">
        <v>5410.1</v>
      </c>
      <c r="C10" s="16" t="s">
        <v>31</v>
      </c>
      <c r="D10" s="44">
        <v>0</v>
      </c>
      <c r="E10" s="45">
        <f t="shared" si="8"/>
        <v>0</v>
      </c>
      <c r="F10" s="18">
        <f t="shared" si="9"/>
        <v>0</v>
      </c>
      <c r="G10" s="18">
        <v>0</v>
      </c>
      <c r="H10" s="19">
        <f t="shared" si="0"/>
        <v>0</v>
      </c>
      <c r="I10" s="3">
        <f t="shared" si="1"/>
        <v>0</v>
      </c>
      <c r="J10" s="3">
        <f t="shared" si="2"/>
        <v>0</v>
      </c>
      <c r="K10" s="3">
        <f t="shared" si="3"/>
        <v>0</v>
      </c>
      <c r="L10" s="3">
        <f t="shared" si="4"/>
        <v>0</v>
      </c>
      <c r="M10" s="3">
        <f t="shared" si="5"/>
        <v>0</v>
      </c>
      <c r="N10" s="3">
        <f t="shared" si="6"/>
        <v>0</v>
      </c>
      <c r="O10" s="3">
        <f t="shared" si="7"/>
        <v>0</v>
      </c>
      <c r="P10" s="20">
        <f t="shared" si="10"/>
        <v>0</v>
      </c>
      <c r="Q10" s="3">
        <f t="shared" si="11"/>
        <v>0</v>
      </c>
      <c r="R10" s="3">
        <f t="shared" si="12"/>
        <v>0</v>
      </c>
    </row>
    <row r="11" spans="1:19" x14ac:dyDescent="0.3">
      <c r="A11" s="14" t="s">
        <v>32</v>
      </c>
      <c r="B11" s="15">
        <v>6505.1</v>
      </c>
      <c r="C11" s="16" t="s">
        <v>33</v>
      </c>
      <c r="D11" s="44">
        <v>0</v>
      </c>
      <c r="E11" s="45">
        <f t="shared" si="8"/>
        <v>0</v>
      </c>
      <c r="F11" s="18">
        <f t="shared" si="9"/>
        <v>0</v>
      </c>
      <c r="G11" s="18">
        <v>0</v>
      </c>
      <c r="H11" s="19">
        <f t="shared" si="0"/>
        <v>0</v>
      </c>
      <c r="I11" s="3">
        <f t="shared" si="1"/>
        <v>0</v>
      </c>
      <c r="J11" s="3">
        <f t="shared" si="2"/>
        <v>0</v>
      </c>
      <c r="K11" s="3">
        <f t="shared" si="3"/>
        <v>0</v>
      </c>
      <c r="L11" s="3">
        <f t="shared" si="4"/>
        <v>0</v>
      </c>
      <c r="M11" s="3">
        <f t="shared" si="5"/>
        <v>0</v>
      </c>
      <c r="N11" s="3">
        <f t="shared" si="6"/>
        <v>0</v>
      </c>
      <c r="O11" s="3">
        <f t="shared" si="7"/>
        <v>0</v>
      </c>
      <c r="P11" s="20">
        <f t="shared" si="10"/>
        <v>0</v>
      </c>
      <c r="Q11" s="3">
        <f t="shared" si="11"/>
        <v>0</v>
      </c>
      <c r="R11" s="3">
        <f t="shared" si="12"/>
        <v>0</v>
      </c>
    </row>
    <row r="12" spans="1:19" x14ac:dyDescent="0.3">
      <c r="A12" s="14" t="s">
        <v>34</v>
      </c>
      <c r="B12" s="15">
        <v>6506.1</v>
      </c>
      <c r="C12" s="16" t="s">
        <v>35</v>
      </c>
      <c r="D12" s="44">
        <v>1728.54</v>
      </c>
      <c r="E12" s="45">
        <f t="shared" si="8"/>
        <v>0.83102884615384609</v>
      </c>
      <c r="F12" s="18">
        <f t="shared" si="9"/>
        <v>1</v>
      </c>
      <c r="G12" s="18">
        <v>73920.12</v>
      </c>
      <c r="H12" s="19">
        <f t="shared" si="0"/>
        <v>1.4962593183056448E-2</v>
      </c>
      <c r="I12" s="3">
        <f t="shared" si="1"/>
        <v>6645.7038420535046</v>
      </c>
      <c r="J12" s="3">
        <f t="shared" si="2"/>
        <v>1023.441373721061</v>
      </c>
      <c r="K12" s="3">
        <f t="shared" si="3"/>
        <v>3382.1931915259247</v>
      </c>
      <c r="L12" s="3">
        <f t="shared" si="4"/>
        <v>266.58328583490271</v>
      </c>
      <c r="M12" s="3">
        <f t="shared" si="5"/>
        <v>187.86672898409284</v>
      </c>
      <c r="N12" s="3">
        <f t="shared" si="6"/>
        <v>49.149874217362971</v>
      </c>
      <c r="O12" s="3">
        <f t="shared" si="7"/>
        <v>103.9581522987624</v>
      </c>
      <c r="P12" s="20">
        <f t="shared" si="10"/>
        <v>11658.896448635609</v>
      </c>
      <c r="Q12" s="3">
        <f t="shared" si="11"/>
        <v>3989.7512328610455</v>
      </c>
      <c r="R12" s="3">
        <f t="shared" si="12"/>
        <v>7669.1452157745653</v>
      </c>
    </row>
    <row r="13" spans="1:19" x14ac:dyDescent="0.3">
      <c r="A13" s="14" t="s">
        <v>36</v>
      </c>
      <c r="B13" s="22" t="s">
        <v>37</v>
      </c>
      <c r="C13" s="16" t="s">
        <v>38</v>
      </c>
      <c r="D13" s="44">
        <v>5264.3600000000006</v>
      </c>
      <c r="E13" s="45">
        <f t="shared" si="8"/>
        <v>2.5309423076923081</v>
      </c>
      <c r="F13" s="18">
        <f t="shared" si="9"/>
        <v>3</v>
      </c>
      <c r="G13" s="18">
        <v>185860.54</v>
      </c>
      <c r="H13" s="19">
        <f t="shared" si="0"/>
        <v>3.7621092184417324E-2</v>
      </c>
      <c r="I13" s="3">
        <f t="shared" si="1"/>
        <v>16709.579269678394</v>
      </c>
      <c r="J13" s="3">
        <f t="shared" si="2"/>
        <v>2573.2827054141449</v>
      </c>
      <c r="K13" s="3">
        <f t="shared" si="3"/>
        <v>8503.993945915292</v>
      </c>
      <c r="L13" s="3">
        <f t="shared" si="4"/>
        <v>670.28183206749895</v>
      </c>
      <c r="M13" s="3">
        <f t="shared" si="5"/>
        <v>472.36140440541965</v>
      </c>
      <c r="N13" s="3">
        <f t="shared" si="6"/>
        <v>123.57964466198324</v>
      </c>
      <c r="O13" s="3">
        <f t="shared" si="7"/>
        <v>261.38645775534758</v>
      </c>
      <c r="P13" s="20">
        <f t="shared" si="10"/>
        <v>29314.465259898079</v>
      </c>
      <c r="Q13" s="3">
        <f t="shared" si="11"/>
        <v>10031.60328480554</v>
      </c>
      <c r="R13" s="3">
        <f t="shared" si="12"/>
        <v>19282.861975092539</v>
      </c>
    </row>
    <row r="14" spans="1:19" x14ac:dyDescent="0.3">
      <c r="A14" s="14" t="s">
        <v>39</v>
      </c>
      <c r="B14" s="23" t="s">
        <v>40</v>
      </c>
      <c r="C14" s="16" t="s">
        <v>41</v>
      </c>
      <c r="D14" s="44">
        <v>15987.159999999998</v>
      </c>
      <c r="E14" s="45">
        <f t="shared" si="8"/>
        <v>7.6861346153846144</v>
      </c>
      <c r="F14" s="18">
        <f t="shared" si="9"/>
        <v>8</v>
      </c>
      <c r="G14" s="18">
        <v>287799.76</v>
      </c>
      <c r="H14" s="19">
        <f t="shared" si="0"/>
        <v>5.8255191239696073E-2</v>
      </c>
      <c r="I14" s="3">
        <f t="shared" si="1"/>
        <v>25874.308250231152</v>
      </c>
      <c r="J14" s="3">
        <f t="shared" si="2"/>
        <v>3984.6550807952112</v>
      </c>
      <c r="K14" s="3">
        <f t="shared" si="3"/>
        <v>13168.19275719243</v>
      </c>
      <c r="L14" s="3">
        <f t="shared" si="4"/>
        <v>1037.9123530007312</v>
      </c>
      <c r="M14" s="3">
        <f t="shared" si="5"/>
        <v>731.43819995972638</v>
      </c>
      <c r="N14" s="3">
        <f t="shared" si="6"/>
        <v>191.35956494371564</v>
      </c>
      <c r="O14" s="3">
        <f t="shared" si="7"/>
        <v>404.74949555854715</v>
      </c>
      <c r="P14" s="20">
        <f t="shared" si="10"/>
        <v>45392.615701681512</v>
      </c>
      <c r="Q14" s="3">
        <f t="shared" si="11"/>
        <v>15533.652370655151</v>
      </c>
      <c r="R14" s="3">
        <f t="shared" si="12"/>
        <v>29858.963331026363</v>
      </c>
    </row>
    <row r="15" spans="1:19" x14ac:dyDescent="0.3">
      <c r="A15" s="14" t="s">
        <v>42</v>
      </c>
      <c r="B15" s="23" t="s">
        <v>43</v>
      </c>
      <c r="C15" s="2" t="s">
        <v>88</v>
      </c>
      <c r="D15" s="44">
        <v>3499.27</v>
      </c>
      <c r="E15" s="45">
        <f t="shared" si="8"/>
        <v>1.6823413461538461</v>
      </c>
      <c r="F15" s="18">
        <f t="shared" si="9"/>
        <v>2</v>
      </c>
      <c r="G15" s="18">
        <v>188058.56</v>
      </c>
      <c r="H15" s="19">
        <f t="shared" si="0"/>
        <v>3.8066005951713985E-2</v>
      </c>
      <c r="I15" s="3">
        <f t="shared" ref="I15" si="13">H15*PRTax</f>
        <v>16907.189743780847</v>
      </c>
      <c r="J15" s="3">
        <f t="shared" ref="J15" si="14">H15*WorkC</f>
        <v>2603.7148070972366</v>
      </c>
      <c r="K15" s="3">
        <f t="shared" ref="K15" si="15">H15*Health</f>
        <v>8604.5636998447717</v>
      </c>
      <c r="L15" s="3">
        <f t="shared" ref="L15" si="16">H15*Dental</f>
        <v>678.20870493960501</v>
      </c>
      <c r="M15" s="3">
        <f t="shared" ref="M15" si="17">H15*Life</f>
        <v>477.94763488829238</v>
      </c>
      <c r="N15" s="3">
        <f t="shared" ref="N15" si="18">H15*Penwion</f>
        <v>125.04111965048769</v>
      </c>
      <c r="O15" s="3">
        <f t="shared" ref="O15" si="19">H15*(Other+Other2)</f>
        <v>264.47766077173503</v>
      </c>
      <c r="P15" s="20">
        <f t="shared" ref="P15" si="20">SUM(I15:O15)</f>
        <v>29661.143370972979</v>
      </c>
      <c r="Q15" s="3">
        <f>SUM(K15:O15)+SUM(K38:O38)</f>
        <v>10150.238820094894</v>
      </c>
      <c r="R15" s="3">
        <f>SUM(I15:J15)+SUM(I38:J38)</f>
        <v>19510.904550878084</v>
      </c>
    </row>
    <row r="16" spans="1:19" x14ac:dyDescent="0.3">
      <c r="A16" s="14" t="s">
        <v>44</v>
      </c>
      <c r="B16" s="23" t="s">
        <v>45</v>
      </c>
      <c r="C16" s="16" t="s">
        <v>46</v>
      </c>
      <c r="D16" s="44">
        <v>13085.62</v>
      </c>
      <c r="E16" s="45">
        <f t="shared" si="8"/>
        <v>6.2911634615384617</v>
      </c>
      <c r="F16" s="18">
        <f t="shared" si="9"/>
        <v>7</v>
      </c>
      <c r="G16" s="18">
        <v>277367.82</v>
      </c>
      <c r="H16" s="19">
        <f t="shared" si="0"/>
        <v>5.6143602752961284E-2</v>
      </c>
      <c r="I16" s="3">
        <f t="shared" ref="I16:I23" si="21">H16*PRTax</f>
        <v>24936.436616120282</v>
      </c>
      <c r="J16" s="3">
        <f t="shared" ref="J16:J23" si="22">H16*WorkC</f>
        <v>3840.2224283025516</v>
      </c>
      <c r="K16" s="3">
        <f t="shared" ref="K16:K23" si="23">H16*Health</f>
        <v>12690.882432988315</v>
      </c>
      <c r="L16" s="3">
        <f t="shared" ref="L16:L23" si="24">H16*Dental</f>
        <v>1000.2909199885478</v>
      </c>
      <c r="M16" s="3">
        <f t="shared" ref="M16:M23" si="25">H16*Life</f>
        <v>704.92560170152115</v>
      </c>
      <c r="N16" s="3">
        <f t="shared" ref="N16:N23" si="26">H16*Penwion</f>
        <v>184.42331350306486</v>
      </c>
      <c r="O16" s="3">
        <f t="shared" ref="O16:O23" si="27">H16*(Other+Other2)</f>
        <v>390.0784532592171</v>
      </c>
      <c r="P16" s="20">
        <f t="shared" si="10"/>
        <v>43747.259765863499</v>
      </c>
      <c r="Q16" s="3">
        <f t="shared" si="11"/>
        <v>14970.600721440665</v>
      </c>
      <c r="R16" s="3">
        <f t="shared" si="12"/>
        <v>28776.659044422835</v>
      </c>
    </row>
    <row r="17" spans="1:18" x14ac:dyDescent="0.3">
      <c r="A17" s="14" t="s">
        <v>47</v>
      </c>
      <c r="B17" s="23" t="s">
        <v>48</v>
      </c>
      <c r="C17" s="16" t="s">
        <v>49</v>
      </c>
      <c r="D17" s="44">
        <v>5573.34</v>
      </c>
      <c r="E17" s="45">
        <f t="shared" si="8"/>
        <v>2.6794903846153848</v>
      </c>
      <c r="F17" s="18">
        <f t="shared" si="9"/>
        <v>3</v>
      </c>
      <c r="G17" s="18">
        <v>301536.46999999997</v>
      </c>
      <c r="H17" s="19">
        <f t="shared" si="0"/>
        <v>6.1035717074930412E-2</v>
      </c>
      <c r="I17" s="3">
        <f t="shared" si="21"/>
        <v>27109.291451343033</v>
      </c>
      <c r="J17" s="3">
        <f t="shared" si="22"/>
        <v>4174.8430479252402</v>
      </c>
      <c r="K17" s="3">
        <f t="shared" si="23"/>
        <v>13796.711853697763</v>
      </c>
      <c r="L17" s="3">
        <f t="shared" si="24"/>
        <v>1087.4520086230591</v>
      </c>
      <c r="M17" s="3">
        <f t="shared" si="25"/>
        <v>766.34981502072833</v>
      </c>
      <c r="N17" s="3">
        <f t="shared" si="26"/>
        <v>200.49317523358516</v>
      </c>
      <c r="O17" s="3">
        <f t="shared" si="27"/>
        <v>424.06822759339678</v>
      </c>
      <c r="P17" s="20">
        <f t="shared" si="10"/>
        <v>47559.209579436807</v>
      </c>
      <c r="Q17" s="3">
        <f>SUM(K17:O17)+SUM(K39:O39)</f>
        <v>16275.075080168532</v>
      </c>
      <c r="R17" s="3">
        <f>SUM(I17:J17)+SUM(I39:J39)</f>
        <v>31284.134499268272</v>
      </c>
    </row>
    <row r="18" spans="1:18" x14ac:dyDescent="0.3">
      <c r="A18" s="14" t="s">
        <v>50</v>
      </c>
      <c r="B18" s="15">
        <v>6030.1</v>
      </c>
      <c r="C18" s="16" t="s">
        <v>51</v>
      </c>
      <c r="D18" s="44">
        <v>2573.0500000000002</v>
      </c>
      <c r="E18" s="45">
        <f t="shared" si="8"/>
        <v>1.2370432692307693</v>
      </c>
      <c r="F18" s="18">
        <f t="shared" si="9"/>
        <v>2</v>
      </c>
      <c r="G18" s="18">
        <v>133152.07</v>
      </c>
      <c r="H18" s="19">
        <f t="shared" si="0"/>
        <v>2.6952070084462189E-2</v>
      </c>
      <c r="I18" s="3">
        <f t="shared" si="21"/>
        <v>11970.884559932765</v>
      </c>
      <c r="J18" s="3">
        <f t="shared" si="22"/>
        <v>1843.5215937772136</v>
      </c>
      <c r="K18" s="3">
        <f t="shared" si="23"/>
        <v>6092.3335161196073</v>
      </c>
      <c r="L18" s="3">
        <f t="shared" si="24"/>
        <v>480.19559947033332</v>
      </c>
      <c r="M18" s="3">
        <f t="shared" si="25"/>
        <v>338.40372348368697</v>
      </c>
      <c r="N18" s="3">
        <f t="shared" si="26"/>
        <v>88.533507416945625</v>
      </c>
      <c r="O18" s="3">
        <f t="shared" si="27"/>
        <v>187.25947917773232</v>
      </c>
      <c r="P18" s="20">
        <f t="shared" si="10"/>
        <v>21001.131979378286</v>
      </c>
      <c r="Q18" s="3">
        <f t="shared" si="11"/>
        <v>7186.7258256683044</v>
      </c>
      <c r="R18" s="3">
        <f t="shared" si="12"/>
        <v>13814.406153709979</v>
      </c>
    </row>
    <row r="19" spans="1:18" x14ac:dyDescent="0.3">
      <c r="A19" s="14" t="s">
        <v>52</v>
      </c>
      <c r="B19" s="15">
        <v>6041.1</v>
      </c>
      <c r="C19" s="16" t="s">
        <v>53</v>
      </c>
      <c r="D19" s="44">
        <v>22773.05</v>
      </c>
      <c r="E19" s="45">
        <f t="shared" si="8"/>
        <v>10.948581730769231</v>
      </c>
      <c r="F19" s="18">
        <f t="shared" si="9"/>
        <v>11</v>
      </c>
      <c r="G19" s="18">
        <v>1057476.8999999999</v>
      </c>
      <c r="H19" s="19">
        <f t="shared" si="0"/>
        <v>0.21404993194247607</v>
      </c>
      <c r="I19" s="3">
        <f t="shared" si="21"/>
        <v>95071.251199441074</v>
      </c>
      <c r="J19" s="3">
        <f t="shared" si="22"/>
        <v>14641.015344865364</v>
      </c>
      <c r="K19" s="3">
        <f t="shared" si="23"/>
        <v>48384.542278556102</v>
      </c>
      <c r="L19" s="3">
        <f t="shared" si="24"/>
        <v>3813.6527199429165</v>
      </c>
      <c r="M19" s="3">
        <f t="shared" si="25"/>
        <v>2687.5595734860635</v>
      </c>
      <c r="N19" s="3">
        <f t="shared" si="26"/>
        <v>703.12191894124248</v>
      </c>
      <c r="O19" s="3">
        <f t="shared" si="27"/>
        <v>1487.1911006451712</v>
      </c>
      <c r="P19" s="20">
        <f t="shared" si="10"/>
        <v>166788.33413587793</v>
      </c>
      <c r="Q19" s="3">
        <f t="shared" si="11"/>
        <v>57076.067591571496</v>
      </c>
      <c r="R19" s="3">
        <f t="shared" si="12"/>
        <v>109712.26654430643</v>
      </c>
    </row>
    <row r="20" spans="1:18" x14ac:dyDescent="0.3">
      <c r="A20" s="14" t="s">
        <v>54</v>
      </c>
      <c r="B20" s="15">
        <v>6051.1</v>
      </c>
      <c r="C20" s="16" t="s">
        <v>55</v>
      </c>
      <c r="D20" s="44">
        <v>49102.77</v>
      </c>
      <c r="E20" s="45">
        <f t="shared" si="8"/>
        <v>23.60710096153846</v>
      </c>
      <c r="F20" s="18">
        <f t="shared" si="9"/>
        <v>24</v>
      </c>
      <c r="G20" s="18">
        <v>1417576.0299999998</v>
      </c>
      <c r="H20" s="19">
        <f t="shared" si="0"/>
        <v>0.28693965111179776</v>
      </c>
      <c r="I20" s="3">
        <f t="shared" si="21"/>
        <v>127445.55161671752</v>
      </c>
      <c r="J20" s="3">
        <f t="shared" si="22"/>
        <v>19626.672136046967</v>
      </c>
      <c r="K20" s="3">
        <f t="shared" si="23"/>
        <v>64860.771291176876</v>
      </c>
      <c r="L20" s="3">
        <f t="shared" si="24"/>
        <v>5112.3033349810121</v>
      </c>
      <c r="M20" s="3">
        <f t="shared" si="25"/>
        <v>3602.745393843466</v>
      </c>
      <c r="N20" s="3">
        <f t="shared" si="26"/>
        <v>942.55371295458883</v>
      </c>
      <c r="O20" s="3">
        <f t="shared" si="27"/>
        <v>1993.6193937701262</v>
      </c>
      <c r="P20" s="20">
        <f t="shared" si="10"/>
        <v>223584.21687949056</v>
      </c>
      <c r="Q20" s="3">
        <f t="shared" si="11"/>
        <v>76511.993126726069</v>
      </c>
      <c r="R20" s="3">
        <f t="shared" si="12"/>
        <v>147072.22375276449</v>
      </c>
    </row>
    <row r="21" spans="1:18" x14ac:dyDescent="0.3">
      <c r="A21" s="14" t="s">
        <v>89</v>
      </c>
      <c r="B21" s="15">
        <v>7014.3</v>
      </c>
      <c r="C21" s="16" t="s">
        <v>90</v>
      </c>
      <c r="D21" s="44"/>
      <c r="E21" s="45">
        <f t="shared" si="8"/>
        <v>0</v>
      </c>
      <c r="F21" s="18">
        <f t="shared" si="9"/>
        <v>0</v>
      </c>
      <c r="G21" s="18">
        <v>0</v>
      </c>
      <c r="H21" s="19">
        <f t="shared" si="0"/>
        <v>0</v>
      </c>
      <c r="I21" s="3">
        <f t="shared" ref="I21" si="28">H21*PRTax</f>
        <v>0</v>
      </c>
      <c r="J21" s="3">
        <f t="shared" ref="J21" si="29">H21*WorkC</f>
        <v>0</v>
      </c>
      <c r="K21" s="3">
        <f t="shared" ref="K21" si="30">H21*Health</f>
        <v>0</v>
      </c>
      <c r="L21" s="3">
        <f t="shared" ref="L21" si="31">H21*Dental</f>
        <v>0</v>
      </c>
      <c r="M21" s="3">
        <f t="shared" ref="M21" si="32">H21*Life</f>
        <v>0</v>
      </c>
      <c r="N21" s="3">
        <f t="shared" ref="N21" si="33">H21*Penwion</f>
        <v>0</v>
      </c>
      <c r="O21" s="3">
        <f t="shared" ref="O21" si="34">H21*(Other+Other2)</f>
        <v>0</v>
      </c>
      <c r="P21" s="20">
        <f t="shared" ref="P21:P22" si="35">SUM(I21:O21)</f>
        <v>0</v>
      </c>
      <c r="Q21" s="3">
        <f t="shared" si="11"/>
        <v>0</v>
      </c>
      <c r="R21" s="3">
        <f t="shared" si="12"/>
        <v>0</v>
      </c>
    </row>
    <row r="22" spans="1:18" x14ac:dyDescent="0.3">
      <c r="A22" s="14" t="s">
        <v>56</v>
      </c>
      <c r="B22" s="15" t="s">
        <v>57</v>
      </c>
      <c r="C22" s="16" t="s">
        <v>57</v>
      </c>
      <c r="D22" s="44">
        <v>3320.83</v>
      </c>
      <c r="E22" s="45">
        <f t="shared" si="8"/>
        <v>1.5965528846153845</v>
      </c>
      <c r="F22" s="18">
        <f t="shared" si="9"/>
        <v>2</v>
      </c>
      <c r="G22" s="18">
        <v>55663.59</v>
      </c>
      <c r="H22" s="19">
        <f t="shared" si="0"/>
        <v>1.1267184797298071E-2</v>
      </c>
      <c r="I22" s="3">
        <f t="shared" ref="I22" si="36">H22*PRTax</f>
        <v>5004.3713934107654</v>
      </c>
      <c r="J22" s="3">
        <f t="shared" ref="J22" si="37">H22*WorkC</f>
        <v>770.67544013518807</v>
      </c>
      <c r="K22" s="3">
        <f t="shared" ref="K22" si="38">H22*Health</f>
        <v>2546.8710699318472</v>
      </c>
      <c r="L22" s="3">
        <f t="shared" ref="L22" si="39">H22*Dental</f>
        <v>200.74348801878068</v>
      </c>
      <c r="M22" s="3">
        <f t="shared" ref="M22" si="40">H22*Life</f>
        <v>141.46806819052324</v>
      </c>
      <c r="N22" s="3">
        <f t="shared" ref="N22" si="41">H22*Penwion</f>
        <v>37.011011981404565</v>
      </c>
      <c r="O22" s="3">
        <f t="shared" ref="O22" si="42">H22*(Other+Other2)</f>
        <v>78.28293523760334</v>
      </c>
      <c r="P22" s="20">
        <f t="shared" si="35"/>
        <v>8779.4234069061131</v>
      </c>
      <c r="Q22" s="3">
        <f t="shared" si="11"/>
        <v>3004.376573360159</v>
      </c>
      <c r="R22" s="3">
        <f t="shared" si="12"/>
        <v>5775.0468335459536</v>
      </c>
    </row>
    <row r="23" spans="1:18" x14ac:dyDescent="0.3">
      <c r="A23" s="14" t="s">
        <v>34</v>
      </c>
      <c r="B23" s="15">
        <v>6508.1</v>
      </c>
      <c r="C23" s="16" t="s">
        <v>58</v>
      </c>
      <c r="D23" s="44">
        <v>2042.5</v>
      </c>
      <c r="E23" s="45">
        <f t="shared" si="8"/>
        <v>0.98197115384615385</v>
      </c>
      <c r="F23" s="18">
        <f t="shared" si="9"/>
        <v>1</v>
      </c>
      <c r="G23" s="18">
        <v>98726.85</v>
      </c>
      <c r="H23" s="19">
        <f t="shared" si="0"/>
        <v>1.9983864917895652E-2</v>
      </c>
      <c r="I23" s="3">
        <f t="shared" si="21"/>
        <v>8875.924529868731</v>
      </c>
      <c r="J23" s="3">
        <f t="shared" si="22"/>
        <v>1366.8963603840625</v>
      </c>
      <c r="K23" s="3">
        <f t="shared" si="23"/>
        <v>4517.2177736021167</v>
      </c>
      <c r="L23" s="3">
        <f t="shared" si="24"/>
        <v>356.04552688942562</v>
      </c>
      <c r="M23" s="3">
        <f t="shared" si="25"/>
        <v>250.91261178151751</v>
      </c>
      <c r="N23" s="3">
        <f t="shared" si="26"/>
        <v>65.643998675549526</v>
      </c>
      <c r="O23" s="3">
        <f t="shared" si="27"/>
        <v>138.84529554709965</v>
      </c>
      <c r="P23" s="20">
        <f t="shared" si="10"/>
        <v>15571.486096748504</v>
      </c>
      <c r="Q23" s="3">
        <f t="shared" si="11"/>
        <v>5328.6652064957088</v>
      </c>
      <c r="R23" s="3">
        <f t="shared" si="12"/>
        <v>10242.820890252793</v>
      </c>
    </row>
    <row r="24" spans="1:18" x14ac:dyDescent="0.3">
      <c r="B24" s="5"/>
      <c r="C24" s="2"/>
      <c r="D24" s="46">
        <f t="shared" ref="D24:R24" si="43">SUM(D5:D23)</f>
        <v>169751.3</v>
      </c>
      <c r="E24" s="46">
        <f>SUM(E5:E23)</f>
        <v>81.611201923076948</v>
      </c>
      <c r="F24" s="24">
        <f>SUM(F5:F23)</f>
        <v>87</v>
      </c>
      <c r="G24" s="24">
        <f t="shared" si="43"/>
        <v>4940328.129999999</v>
      </c>
      <c r="H24" s="25">
        <f t="shared" si="43"/>
        <v>1.0000000000000002</v>
      </c>
      <c r="I24" s="26">
        <f t="shared" si="43"/>
        <v>444154.55000000005</v>
      </c>
      <c r="J24" s="26">
        <f t="shared" si="43"/>
        <v>68400.000000000029</v>
      </c>
      <c r="K24" s="26">
        <f t="shared" si="43"/>
        <v>226043.25000000006</v>
      </c>
      <c r="L24" s="26">
        <f t="shared" si="43"/>
        <v>17816.650000000005</v>
      </c>
      <c r="M24" s="26">
        <f t="shared" si="43"/>
        <v>12555.760000000002</v>
      </c>
      <c r="N24" s="26">
        <f t="shared" si="43"/>
        <v>3284.85</v>
      </c>
      <c r="O24" s="26">
        <f t="shared" si="43"/>
        <v>6947.87</v>
      </c>
      <c r="P24" s="26">
        <f t="shared" si="43"/>
        <v>779202.93</v>
      </c>
      <c r="Q24" s="26">
        <f t="shared" si="43"/>
        <v>266648.38</v>
      </c>
      <c r="R24" s="26">
        <f t="shared" si="43"/>
        <v>512554.55000000005</v>
      </c>
    </row>
    <row r="25" spans="1:18" x14ac:dyDescent="0.3">
      <c r="G25" s="47">
        <v>4940328.129999999</v>
      </c>
    </row>
    <row r="26" spans="1:18" x14ac:dyDescent="0.3">
      <c r="G26" s="21"/>
    </row>
    <row r="27" spans="1:18" ht="32.15" x14ac:dyDescent="0.45">
      <c r="B27" s="5"/>
      <c r="C27" s="5"/>
      <c r="D27" s="48"/>
      <c r="E27" s="27" t="s">
        <v>59</v>
      </c>
      <c r="F27" s="28" t="s">
        <v>60</v>
      </c>
      <c r="G27" s="29" t="s">
        <v>61</v>
      </c>
    </row>
    <row r="28" spans="1:18" x14ac:dyDescent="0.3">
      <c r="B28" s="5" t="s">
        <v>11</v>
      </c>
      <c r="C28" s="5" t="s">
        <v>62</v>
      </c>
      <c r="D28" s="48" t="s">
        <v>63</v>
      </c>
      <c r="E28" s="18">
        <v>444154.55</v>
      </c>
      <c r="F28" s="17">
        <f>I40</f>
        <v>0</v>
      </c>
      <c r="G28" s="30">
        <f t="shared" ref="G28:G35" si="44">E28-F28</f>
        <v>444154.55</v>
      </c>
    </row>
    <row r="29" spans="1:18" x14ac:dyDescent="0.3">
      <c r="B29" s="5" t="s">
        <v>64</v>
      </c>
      <c r="C29" s="5" t="s">
        <v>65</v>
      </c>
      <c r="D29" s="48" t="s">
        <v>66</v>
      </c>
      <c r="E29" s="18">
        <v>226043.25</v>
      </c>
      <c r="F29" s="17">
        <f>K40</f>
        <v>0</v>
      </c>
      <c r="G29" s="30">
        <f t="shared" si="44"/>
        <v>226043.25</v>
      </c>
    </row>
    <row r="30" spans="1:18" x14ac:dyDescent="0.3">
      <c r="B30" s="5" t="s">
        <v>14</v>
      </c>
      <c r="C30" s="5" t="s">
        <v>67</v>
      </c>
      <c r="D30" s="48" t="s">
        <v>68</v>
      </c>
      <c r="E30" s="18">
        <v>17816.650000000001</v>
      </c>
      <c r="F30" s="17">
        <f>L40</f>
        <v>0</v>
      </c>
      <c r="G30" s="30">
        <f t="shared" si="44"/>
        <v>17816.650000000001</v>
      </c>
    </row>
    <row r="31" spans="1:18" x14ac:dyDescent="0.3">
      <c r="B31" s="5" t="s">
        <v>64</v>
      </c>
      <c r="C31" s="5" t="s">
        <v>69</v>
      </c>
      <c r="D31" s="48" t="s">
        <v>70</v>
      </c>
      <c r="E31" s="18">
        <v>12555.76</v>
      </c>
      <c r="F31" s="17">
        <f>M40</f>
        <v>0</v>
      </c>
      <c r="G31" s="30">
        <f t="shared" si="44"/>
        <v>12555.76</v>
      </c>
    </row>
    <row r="32" spans="1:18" x14ac:dyDescent="0.3">
      <c r="B32" s="5" t="s">
        <v>12</v>
      </c>
      <c r="C32" s="5" t="s">
        <v>71</v>
      </c>
      <c r="D32" s="48" t="s">
        <v>72</v>
      </c>
      <c r="E32" s="18">
        <v>68400</v>
      </c>
      <c r="F32" s="17">
        <f>J40</f>
        <v>0</v>
      </c>
      <c r="G32" s="30">
        <f t="shared" si="44"/>
        <v>68400</v>
      </c>
    </row>
    <row r="33" spans="2:18" x14ac:dyDescent="0.3">
      <c r="B33" s="5" t="s">
        <v>16</v>
      </c>
      <c r="C33" s="5" t="s">
        <v>73</v>
      </c>
      <c r="D33" s="48" t="s">
        <v>74</v>
      </c>
      <c r="E33" s="18">
        <v>3284.85</v>
      </c>
      <c r="F33" s="17">
        <f>N40</f>
        <v>0</v>
      </c>
      <c r="G33" s="30">
        <f t="shared" si="44"/>
        <v>3284.85</v>
      </c>
    </row>
    <row r="34" spans="2:18" x14ac:dyDescent="0.3">
      <c r="B34" s="5" t="s">
        <v>75</v>
      </c>
      <c r="C34" s="5" t="s">
        <v>76</v>
      </c>
      <c r="D34" s="48" t="s">
        <v>77</v>
      </c>
      <c r="E34" s="18">
        <v>563.13</v>
      </c>
      <c r="F34" s="17"/>
      <c r="G34" s="30">
        <f t="shared" si="44"/>
        <v>563.13</v>
      </c>
    </row>
    <row r="35" spans="2:18" x14ac:dyDescent="0.3">
      <c r="B35" s="5" t="s">
        <v>75</v>
      </c>
      <c r="C35" s="5" t="s">
        <v>78</v>
      </c>
      <c r="D35" s="48" t="s">
        <v>79</v>
      </c>
      <c r="E35" s="18">
        <v>6384.74</v>
      </c>
      <c r="F35" s="17">
        <f>O40</f>
        <v>0</v>
      </c>
      <c r="G35" s="30">
        <f t="shared" si="44"/>
        <v>6384.74</v>
      </c>
      <c r="H35" s="31">
        <f>SUM(G34:G35)</f>
        <v>6947.87</v>
      </c>
    </row>
    <row r="36" spans="2:18" x14ac:dyDescent="0.3">
      <c r="B36" s="5"/>
      <c r="C36" s="5"/>
      <c r="D36" s="48"/>
      <c r="E36" s="32">
        <f>SUM(E28:E35)</f>
        <v>779202.93</v>
      </c>
      <c r="F36" s="3"/>
      <c r="G36" s="33">
        <f>SUM(G28:G35)</f>
        <v>779202.93</v>
      </c>
    </row>
    <row r="37" spans="2:18" ht="28.8" hidden="1" x14ac:dyDescent="0.3">
      <c r="B37" s="5"/>
      <c r="C37" s="2"/>
      <c r="E37" s="34"/>
      <c r="F37" s="5"/>
      <c r="G37" s="49" t="s">
        <v>91</v>
      </c>
      <c r="H37" s="5"/>
      <c r="I37" s="35" t="s">
        <v>11</v>
      </c>
      <c r="J37" s="35" t="s">
        <v>12</v>
      </c>
      <c r="K37" s="35" t="s">
        <v>13</v>
      </c>
      <c r="L37" s="36" t="s">
        <v>14</v>
      </c>
      <c r="M37" s="36" t="s">
        <v>15</v>
      </c>
      <c r="N37" s="36" t="s">
        <v>16</v>
      </c>
      <c r="O37" s="36" t="s">
        <v>17</v>
      </c>
      <c r="P37" s="36" t="s">
        <v>18</v>
      </c>
      <c r="Q37" s="37" t="s">
        <v>80</v>
      </c>
      <c r="R37" s="37" t="s">
        <v>81</v>
      </c>
    </row>
    <row r="38" spans="2:18" hidden="1" x14ac:dyDescent="0.3">
      <c r="B38" s="5" t="s">
        <v>43</v>
      </c>
      <c r="C38" s="3" t="s">
        <v>82</v>
      </c>
      <c r="D38" s="50" t="s">
        <v>83</v>
      </c>
      <c r="E38" s="2"/>
      <c r="F38" s="2"/>
      <c r="G38" s="38"/>
      <c r="H38" s="5"/>
      <c r="I38" s="39"/>
      <c r="J38" s="39"/>
      <c r="K38" s="39"/>
      <c r="L38" s="39"/>
      <c r="M38" s="39"/>
      <c r="N38" s="39"/>
      <c r="O38" s="39"/>
      <c r="P38" s="40">
        <f>SUM(I38:O38)</f>
        <v>0</v>
      </c>
      <c r="Q38" s="3">
        <f t="shared" ref="Q38:Q39" si="45">SUM(K38,M38)</f>
        <v>0</v>
      </c>
      <c r="R38" s="3">
        <f t="shared" ref="R38:R39" si="46">SUM(O38,L38)</f>
        <v>0</v>
      </c>
    </row>
    <row r="39" spans="2:18" hidden="1" x14ac:dyDescent="0.3">
      <c r="B39" s="5" t="s">
        <v>48</v>
      </c>
      <c r="C39" s="3" t="s">
        <v>84</v>
      </c>
      <c r="D39" s="50" t="s">
        <v>85</v>
      </c>
      <c r="E39" s="2"/>
      <c r="F39" s="2"/>
      <c r="G39" s="38"/>
      <c r="H39" s="5"/>
      <c r="I39" s="39"/>
      <c r="J39" s="39"/>
      <c r="K39" s="39"/>
      <c r="L39" s="39"/>
      <c r="M39" s="39"/>
      <c r="N39" s="39"/>
      <c r="O39" s="39"/>
      <c r="P39" s="40">
        <f>SUM(I39:O39)</f>
        <v>0</v>
      </c>
      <c r="Q39" s="3">
        <f t="shared" si="45"/>
        <v>0</v>
      </c>
      <c r="R39" s="3">
        <f t="shared" si="46"/>
        <v>0</v>
      </c>
    </row>
    <row r="40" spans="2:18" hidden="1" x14ac:dyDescent="0.3">
      <c r="B40" s="5"/>
      <c r="C40" s="20" t="s">
        <v>86</v>
      </c>
      <c r="D40" s="50"/>
      <c r="E40" s="2"/>
      <c r="F40" s="2"/>
      <c r="G40" s="24">
        <f>SUM(G38:G39,G24)</f>
        <v>4940328.129999999</v>
      </c>
      <c r="H40" s="5"/>
      <c r="I40" s="41">
        <f>SUM(I38:I39)</f>
        <v>0</v>
      </c>
      <c r="J40" s="41">
        <f t="shared" ref="J40:O40" si="47">SUM(J38:J39)</f>
        <v>0</v>
      </c>
      <c r="K40" s="41">
        <f t="shared" si="47"/>
        <v>0</v>
      </c>
      <c r="L40" s="41">
        <f t="shared" si="47"/>
        <v>0</v>
      </c>
      <c r="M40" s="41">
        <f t="shared" si="47"/>
        <v>0</v>
      </c>
      <c r="N40" s="41">
        <f t="shared" si="47"/>
        <v>0</v>
      </c>
      <c r="O40" s="41">
        <f t="shared" si="47"/>
        <v>0</v>
      </c>
      <c r="R40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2E81F8-6FA7-4E4A-A4EF-43EEF29FD8F7}"/>
</file>

<file path=customXml/itemProps2.xml><?xml version="1.0" encoding="utf-8"?>
<ds:datastoreItem xmlns:ds="http://schemas.openxmlformats.org/officeDocument/2006/customXml" ds:itemID="{3B2A607C-8AA7-4800-9546-51EFBE172919}"/>
</file>

<file path=customXml/itemProps3.xml><?xml version="1.0" encoding="utf-8"?>
<ds:datastoreItem xmlns:ds="http://schemas.openxmlformats.org/officeDocument/2006/customXml" ds:itemID="{CC350707-78B2-4B08-8797-5E382F519C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2023-09-05T07:39:43Z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