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3\Other Cost Reports\Vantage\Medicaid Cost Reports\2-South Hadley 123122\Files to Upload\"/>
    </mc:Choice>
  </mc:AlternateContent>
  <xr:revisionPtr revIDLastSave="0" documentId="13_ncr:1_{C1B7DBF3-E4FB-45D6-BA84-BEA80F203ED9}" xr6:coauthVersionLast="47" xr6:coauthVersionMax="47" xr10:uidLastSave="{00000000-0000-0000-0000-000000000000}"/>
  <bookViews>
    <workbookView xWindow="-100" yWindow="-100" windowWidth="21467" windowHeight="11576" xr2:uid="{975DCBAF-E8A6-43DD-894F-040CA7B770CA}"/>
  </bookViews>
  <sheets>
    <sheet name="Acctg" sheetId="1" r:id="rId1"/>
    <sheet name="Employee Totals by Account" sheetId="6" r:id="rId2"/>
  </sheets>
  <externalReferences>
    <externalReference r:id="rId3"/>
  </externalReferences>
  <definedNames>
    <definedName name="_xlnm._FilterDatabase" localSheetId="1" hidden="1">'Employee Totals by Account'!$A$4:$P$30</definedName>
    <definedName name="amount">'[1]Trial Balance'!$C$7:$C$97</definedName>
    <definedName name="Amounts">#REF!</definedName>
    <definedName name="CHealthLife" localSheetId="1">'Employee Totals by Account'!$Q$5:$Q$27</definedName>
    <definedName name="CHealthLife">#REF!</definedName>
    <definedName name="Codes">#REF!</definedName>
    <definedName name="coding">#REF!</definedName>
    <definedName name="COtherBen" localSheetId="1">'Employee Totals by Account'!$R$5:$R$27</definedName>
    <definedName name="COtherBen">#REF!</definedName>
    <definedName name="CPens" localSheetId="1">'Employee Totals by Account'!#REF!</definedName>
    <definedName name="CPens">#REF!</definedName>
    <definedName name="CPRTax" localSheetId="1">'Employee Totals by Account'!$L$5:$L$27</definedName>
    <definedName name="CPRTax">#REF!</definedName>
    <definedName name="CWage" localSheetId="1">'Employee Totals by Account'!$H$5:$H$27</definedName>
    <definedName name="CWage">#REF!</definedName>
    <definedName name="CWorkC" localSheetId="1">'Employee Totals by Account'!$M$5:$M$27</definedName>
    <definedName name="CWorkC">#REF!</definedName>
    <definedName name="Dental" localSheetId="1">'Employee Totals by Account'!#REF!</definedName>
    <definedName name="Dental">#REF!</definedName>
    <definedName name="EBLnRange" localSheetId="1">'Employee Totals by Account'!$A$4:$A$27</definedName>
    <definedName name="EBLnRange">#REF!</definedName>
    <definedName name="Health" localSheetId="1">'Employee Totals by Account'!$E$34</definedName>
    <definedName name="Health">#REF!</definedName>
    <definedName name="HealthLife" localSheetId="1">'Employee Totals by Account'!$E$34</definedName>
    <definedName name="HealthLife">#REF!</definedName>
    <definedName name="Life" localSheetId="1">'Employee Totals by Account'!#REF!</definedName>
    <definedName name="Life">#REF!</definedName>
    <definedName name="numbers">#REF!</definedName>
    <definedName name="Other" localSheetId="1">'Employee Totals by Account'!#REF!</definedName>
    <definedName name="Other">#REF!</definedName>
    <definedName name="Other2" localSheetId="1">'Employee Totals by Account'!$E$36</definedName>
    <definedName name="Other2">#REF!</definedName>
    <definedName name="Penwion" localSheetId="1">'Employee Totals by Account'!#REF!</definedName>
    <definedName name="Penwion">#REF!</definedName>
    <definedName name="PRTax" localSheetId="1">'Employee Totals by Account'!$E$33</definedName>
    <definedName name="PRTax">#REF!</definedName>
    <definedName name="SalAcct" localSheetId="1">'Employee Totals by Account'!$B$5:$B$27</definedName>
    <definedName name="SalAcct">#REF!</definedName>
    <definedName name="TotBenRange" localSheetId="1">'Employee Totals by Account'!$Q$4:$Q$27</definedName>
    <definedName name="TotBenRange">#REF!</definedName>
    <definedName name="TotTaxRange" localSheetId="1">'Employee Totals by Account'!$R$4</definedName>
    <definedName name="TotTaxRange">#REF!</definedName>
    <definedName name="WorkC" localSheetId="1">'Employee Totals by Account'!$E$35</definedName>
    <definedName name="WorkC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41" i="6" l="1"/>
  <c r="Q41" i="6"/>
  <c r="P41" i="6"/>
  <c r="O41" i="6"/>
  <c r="N41" i="6"/>
  <c r="M41" i="6"/>
  <c r="L41" i="6"/>
  <c r="U40" i="6"/>
  <c r="T40" i="6"/>
  <c r="S40" i="6"/>
  <c r="U39" i="6"/>
  <c r="T39" i="6"/>
  <c r="S39" i="6"/>
  <c r="D37" i="6"/>
  <c r="E36" i="6"/>
  <c r="O29" i="6"/>
  <c r="E35" i="6"/>
  <c r="E34" i="6"/>
  <c r="N29" i="6"/>
  <c r="C37" i="6"/>
  <c r="E28" i="6"/>
  <c r="J27" i="6"/>
  <c r="I27" i="6"/>
  <c r="F27" i="6"/>
  <c r="G27" i="6" s="1"/>
  <c r="J26" i="6"/>
  <c r="I26" i="6"/>
  <c r="F26" i="6"/>
  <c r="G26" i="6" s="1"/>
  <c r="J25" i="6"/>
  <c r="I25" i="6"/>
  <c r="F25" i="6"/>
  <c r="G25" i="6" s="1"/>
  <c r="J24" i="6"/>
  <c r="I24" i="6"/>
  <c r="F24" i="6"/>
  <c r="G24" i="6" s="1"/>
  <c r="J23" i="6"/>
  <c r="I23" i="6"/>
  <c r="F23" i="6"/>
  <c r="G23" i="6" s="1"/>
  <c r="Q22" i="6"/>
  <c r="J22" i="6"/>
  <c r="I22" i="6"/>
  <c r="G22" i="6"/>
  <c r="F22" i="6"/>
  <c r="J21" i="6"/>
  <c r="I21" i="6"/>
  <c r="F21" i="6"/>
  <c r="G21" i="6" s="1"/>
  <c r="J20" i="6"/>
  <c r="I20" i="6"/>
  <c r="J19" i="6"/>
  <c r="I19" i="6"/>
  <c r="F19" i="6"/>
  <c r="G19" i="6" s="1"/>
  <c r="J18" i="6"/>
  <c r="I18" i="6"/>
  <c r="G18" i="6"/>
  <c r="F18" i="6"/>
  <c r="J17" i="6"/>
  <c r="I17" i="6"/>
  <c r="F17" i="6"/>
  <c r="G17" i="6" s="1"/>
  <c r="J16" i="6"/>
  <c r="I16" i="6"/>
  <c r="G16" i="6"/>
  <c r="J15" i="6"/>
  <c r="I15" i="6"/>
  <c r="F15" i="6"/>
  <c r="G15" i="6" s="1"/>
  <c r="J14" i="6"/>
  <c r="I14" i="6"/>
  <c r="F14" i="6"/>
  <c r="G14" i="6" s="1"/>
  <c r="J13" i="6"/>
  <c r="I13" i="6"/>
  <c r="F13" i="6"/>
  <c r="G13" i="6" s="1"/>
  <c r="F12" i="6"/>
  <c r="G12" i="6" s="1"/>
  <c r="J11" i="6"/>
  <c r="I11" i="6"/>
  <c r="F11" i="6"/>
  <c r="G11" i="6" s="1"/>
  <c r="J10" i="6"/>
  <c r="I10" i="6"/>
  <c r="F10" i="6"/>
  <c r="G10" i="6" s="1"/>
  <c r="R9" i="6"/>
  <c r="J9" i="6"/>
  <c r="I9" i="6"/>
  <c r="F9" i="6"/>
  <c r="G9" i="6" s="1"/>
  <c r="J8" i="6"/>
  <c r="I8" i="6"/>
  <c r="F8" i="6"/>
  <c r="G8" i="6" s="1"/>
  <c r="J7" i="6"/>
  <c r="I7" i="6"/>
  <c r="F7" i="6"/>
  <c r="G7" i="6" s="1"/>
  <c r="J6" i="6"/>
  <c r="I6" i="6"/>
  <c r="F6" i="6"/>
  <c r="G6" i="6" s="1"/>
  <c r="J5" i="6"/>
  <c r="J28" i="6" s="1"/>
  <c r="I5" i="6"/>
  <c r="I28" i="6" s="1"/>
  <c r="F5" i="6"/>
  <c r="G5" i="6" s="1"/>
  <c r="F28" i="6" l="1"/>
  <c r="Q9" i="6"/>
  <c r="H28" i="6"/>
  <c r="H41" i="6" s="1"/>
  <c r="Q25" i="6"/>
  <c r="Q13" i="6"/>
  <c r="Q15" i="6"/>
  <c r="Q27" i="6"/>
  <c r="Q23" i="6"/>
  <c r="Q17" i="6"/>
  <c r="G28" i="6"/>
  <c r="R16" i="6"/>
  <c r="R26" i="6"/>
  <c r="R14" i="6"/>
  <c r="R6" i="6"/>
  <c r="L29" i="6"/>
  <c r="Q14" i="6"/>
  <c r="Q26" i="6"/>
  <c r="R8" i="6"/>
  <c r="P9" i="6"/>
  <c r="Q18" i="6"/>
  <c r="Q20" i="6"/>
  <c r="M29" i="6"/>
  <c r="P6" i="6"/>
  <c r="E33" i="6"/>
  <c r="E37" i="6" s="1"/>
  <c r="Q10" i="6" l="1"/>
  <c r="O28" i="6"/>
  <c r="O30" i="6" s="1"/>
  <c r="M28" i="6"/>
  <c r="M30" i="6" s="1"/>
  <c r="K28" i="6"/>
  <c r="R19" i="6"/>
  <c r="P19" i="6"/>
  <c r="P8" i="6"/>
  <c r="R12" i="6"/>
  <c r="P12" i="6"/>
  <c r="R24" i="6"/>
  <c r="P24" i="6"/>
  <c r="R18" i="6"/>
  <c r="P18" i="6"/>
  <c r="Q12" i="6"/>
  <c r="R17" i="6"/>
  <c r="P17" i="6"/>
  <c r="P27" i="6"/>
  <c r="R27" i="6"/>
  <c r="P13" i="6"/>
  <c r="R13" i="6"/>
  <c r="P14" i="6"/>
  <c r="P10" i="6"/>
  <c r="R10" i="6"/>
  <c r="P26" i="6"/>
  <c r="R7" i="6"/>
  <c r="P7" i="6"/>
  <c r="Q21" i="6"/>
  <c r="Q24" i="6"/>
  <c r="Q8" i="6"/>
  <c r="P22" i="6"/>
  <c r="R22" i="6"/>
  <c r="Q6" i="6"/>
  <c r="Q16" i="6"/>
  <c r="Q7" i="6"/>
  <c r="R21" i="6"/>
  <c r="P21" i="6"/>
  <c r="Q19" i="6"/>
  <c r="Q11" i="6"/>
  <c r="P25" i="6"/>
  <c r="R25" i="6"/>
  <c r="R23" i="6"/>
  <c r="P23" i="6"/>
  <c r="R20" i="6"/>
  <c r="P20" i="6"/>
  <c r="P15" i="6"/>
  <c r="R15" i="6"/>
  <c r="P11" i="6"/>
  <c r="R11" i="6"/>
  <c r="L28" i="6" l="1"/>
  <c r="L30" i="6" s="1"/>
  <c r="R5" i="6"/>
  <c r="R28" i="6" s="1"/>
  <c r="P5" i="6"/>
  <c r="P28" i="6" s="1"/>
  <c r="Q5" i="6"/>
  <c r="Q28" i="6" s="1"/>
  <c r="N28" i="6"/>
  <c r="N30" i="6" s="1"/>
</calcChain>
</file>

<file path=xl/sharedStrings.xml><?xml version="1.0" encoding="utf-8"?>
<sst xmlns="http://schemas.openxmlformats.org/spreadsheetml/2006/main" count="130" uniqueCount="105">
  <si>
    <t>Footnotes &amp; Explanations</t>
  </si>
  <si>
    <t>Type of Accounting Services Provided:</t>
  </si>
  <si>
    <t>Tax preparation and cost reporting</t>
  </si>
  <si>
    <t>Salaries Hours &amp; Benefits</t>
  </si>
  <si>
    <t>Line</t>
  </si>
  <si>
    <t>Acct</t>
  </si>
  <si>
    <t>Description</t>
  </si>
  <si>
    <t>FTEs</t>
  </si>
  <si>
    <t>#Staff</t>
  </si>
  <si>
    <t>Wages (GL)</t>
  </si>
  <si>
    <t>PR Tax</t>
  </si>
  <si>
    <t>Work Comp</t>
  </si>
  <si>
    <t>Group Health</t>
  </si>
  <si>
    <t>Dental</t>
  </si>
  <si>
    <t>STD/Life</t>
  </si>
  <si>
    <t>Pension</t>
  </si>
  <si>
    <t>Other</t>
  </si>
  <si>
    <t>Totals</t>
  </si>
  <si>
    <t>L3.1</t>
  </si>
  <si>
    <t>Staff Development</t>
  </si>
  <si>
    <t>L3.5</t>
  </si>
  <si>
    <t>Plant Operations</t>
  </si>
  <si>
    <t>L3.18</t>
  </si>
  <si>
    <t>Dietary Staff</t>
  </si>
  <si>
    <t>L3.13</t>
  </si>
  <si>
    <t>Dietician</t>
  </si>
  <si>
    <t>L3.24</t>
  </si>
  <si>
    <t>L3.36</t>
  </si>
  <si>
    <t>Ward Clerks/Medical Records</t>
  </si>
  <si>
    <t>L3.40</t>
  </si>
  <si>
    <t>L3.48</t>
  </si>
  <si>
    <t>6540.0</t>
  </si>
  <si>
    <t>Social Service Staff</t>
  </si>
  <si>
    <t>L3.64</t>
  </si>
  <si>
    <t>7021.1</t>
  </si>
  <si>
    <t>Recreational Staff</t>
  </si>
  <si>
    <t>L2.1</t>
  </si>
  <si>
    <t>4110.1</t>
  </si>
  <si>
    <t>L2.7</t>
  </si>
  <si>
    <t>4140.1</t>
  </si>
  <si>
    <t>Clerical Staff</t>
  </si>
  <si>
    <t>L1.1</t>
  </si>
  <si>
    <t>6020.1</t>
  </si>
  <si>
    <t>L1.7</t>
  </si>
  <si>
    <t>RN</t>
  </si>
  <si>
    <t>L1.12</t>
  </si>
  <si>
    <t>LPN</t>
  </si>
  <si>
    <t>L1.17</t>
  </si>
  <si>
    <t>CNA</t>
  </si>
  <si>
    <t>L3.70</t>
  </si>
  <si>
    <t>RCA</t>
  </si>
  <si>
    <t>TB Amount</t>
  </si>
  <si>
    <t>Directly Assigned</t>
  </si>
  <si>
    <t>Remainder (Alloc Above)</t>
  </si>
  <si>
    <t>Health Life</t>
  </si>
  <si>
    <t>Wages</t>
  </si>
  <si>
    <t>Total Health/Life</t>
  </si>
  <si>
    <t>Total Other</t>
  </si>
  <si>
    <t xml:space="preserve">    Salary - Administrator</t>
  </si>
  <si>
    <t>611000.000</t>
  </si>
  <si>
    <t xml:space="preserve">    Salary - Director of Nursing</t>
  </si>
  <si>
    <t>671000.000</t>
  </si>
  <si>
    <t>Total Salaries</t>
  </si>
  <si>
    <t>Category</t>
  </si>
  <si>
    <t>Hours</t>
  </si>
  <si>
    <t>PR Tax &amp; WC Assigned</t>
  </si>
  <si>
    <t>Ben Assigned</t>
  </si>
  <si>
    <t>% Total Category</t>
  </si>
  <si>
    <t>Other Ben</t>
  </si>
  <si>
    <t>Total Ben</t>
  </si>
  <si>
    <t>Total Tax</t>
  </si>
  <si>
    <t>DON &amp; ADON</t>
  </si>
  <si>
    <t>Nursing Admin</t>
  </si>
  <si>
    <t>Nursing Expense</t>
  </si>
  <si>
    <t>Administrative</t>
  </si>
  <si>
    <t>Admin Expense</t>
  </si>
  <si>
    <t>Maintenance Expense</t>
  </si>
  <si>
    <t>Dietary Expense</t>
  </si>
  <si>
    <t>Laundry</t>
  </si>
  <si>
    <t>Laundry Expense</t>
  </si>
  <si>
    <t>Housekeeping</t>
  </si>
  <si>
    <t>Housekeeping Expense</t>
  </si>
  <si>
    <t>L3.31</t>
  </si>
  <si>
    <t>QA Professionals</t>
  </si>
  <si>
    <t>MMQ Nurses &amp; MDS/OBRA</t>
  </si>
  <si>
    <t>L3.44</t>
  </si>
  <si>
    <t>Behavioral Health</t>
  </si>
  <si>
    <t>BH</t>
  </si>
  <si>
    <t>Social Service</t>
  </si>
  <si>
    <t>Admissions</t>
  </si>
  <si>
    <t>L3.52</t>
  </si>
  <si>
    <t>Interpreters</t>
  </si>
  <si>
    <t>L3.56</t>
  </si>
  <si>
    <t>Indirect Therapy</t>
  </si>
  <si>
    <t>L3.60</t>
  </si>
  <si>
    <t>Direct Therapy*</t>
  </si>
  <si>
    <t>Therapy Expense</t>
  </si>
  <si>
    <t>Activity Expense</t>
  </si>
  <si>
    <t>*all PT, OT, and ST PR Taxes &amp; Benefits assigned to this line</t>
  </si>
  <si>
    <t>Sch 5</t>
  </si>
  <si>
    <t>below:</t>
  </si>
  <si>
    <t>TB</t>
  </si>
  <si>
    <t>diff</t>
  </si>
  <si>
    <t>2/1/22 - 12/31/22</t>
  </si>
  <si>
    <t>South Hadley Rehab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</si>
</sst>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 val="singleAccounting"/>
      <sz val="10"/>
      <color theme="1"/>
      <name val="Calibri"/>
      <family val="2"/>
      <scheme val="minor"/>
    </font>
    <font>
      <b/>
      <u/>
      <sz val="10"/>
      <color indexed="8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 val="singleAccounting"/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8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3" fillId="0" borderId="0"/>
  </cellStyleXfs>
  <cellXfs count="50">
    <xf numFmtId="0" fontId="0" fillId="0" borderId="0" xfId="0"/>
    <xf numFmtId="164" fontId="2" fillId="0" borderId="0" xfId="2" applyNumberFormat="1" applyFont="1"/>
    <xf numFmtId="0" fontId="2" fillId="0" borderId="0" xfId="1" applyFont="1" applyAlignment="1">
      <alignment horizontal="center"/>
    </xf>
    <xf numFmtId="49" fontId="2" fillId="0" borderId="0" xfId="1" applyNumberFormat="1" applyFont="1" applyAlignment="1">
      <alignment horizontal="left"/>
    </xf>
    <xf numFmtId="164" fontId="2" fillId="2" borderId="0" xfId="3" applyNumberFormat="1" applyFont="1" applyFill="1"/>
    <xf numFmtId="165" fontId="2" fillId="0" borderId="0" xfId="3" applyNumberFormat="1" applyFont="1" applyFill="1"/>
    <xf numFmtId="164" fontId="2" fillId="0" borderId="0" xfId="3" applyNumberFormat="1" applyFont="1" applyFill="1"/>
    <xf numFmtId="165" fontId="2" fillId="0" borderId="0" xfId="2" quotePrefix="1" applyNumberFormat="1" applyFont="1" applyAlignment="1">
      <alignment horizontal="center"/>
    </xf>
    <xf numFmtId="0" fontId="2" fillId="0" borderId="0" xfId="1" quotePrefix="1" applyFont="1" applyAlignment="1">
      <alignment horizontal="center"/>
    </xf>
    <xf numFmtId="164" fontId="2" fillId="2" borderId="0" xfId="2" applyNumberFormat="1" applyFont="1" applyFill="1"/>
    <xf numFmtId="164" fontId="2" fillId="0" borderId="0" xfId="2" applyNumberFormat="1" applyFont="1" applyFill="1"/>
    <xf numFmtId="164" fontId="5" fillId="0" borderId="0" xfId="4" applyNumberFormat="1" applyFont="1"/>
    <xf numFmtId="164" fontId="6" fillId="0" borderId="0" xfId="3" applyNumberFormat="1" applyFont="1"/>
    <xf numFmtId="164" fontId="2" fillId="0" borderId="0" xfId="3" applyNumberFormat="1" applyFont="1"/>
    <xf numFmtId="164" fontId="2" fillId="0" borderId="1" xfId="2" applyNumberFormat="1" applyFont="1" applyBorder="1"/>
    <xf numFmtId="0" fontId="7" fillId="0" borderId="0" xfId="1" applyFont="1"/>
    <xf numFmtId="0" fontId="8" fillId="0" borderId="0" xfId="1" applyFont="1" applyAlignment="1">
      <alignment horizontal="left"/>
    </xf>
    <xf numFmtId="164" fontId="8" fillId="0" borderId="0" xfId="3" applyNumberFormat="1" applyFont="1"/>
    <xf numFmtId="0" fontId="8" fillId="0" borderId="0" xfId="1" applyFont="1"/>
    <xf numFmtId="49" fontId="9" fillId="0" borderId="0" xfId="1" applyNumberFormat="1" applyFont="1"/>
    <xf numFmtId="0" fontId="9" fillId="0" borderId="0" xfId="1" applyFont="1" applyAlignment="1">
      <alignment horizontal="left"/>
    </xf>
    <xf numFmtId="164" fontId="10" fillId="0" borderId="0" xfId="2" applyNumberFormat="1" applyFont="1" applyAlignment="1">
      <alignment horizontal="right" wrapText="1"/>
    </xf>
    <xf numFmtId="164" fontId="10" fillId="0" borderId="0" xfId="3" applyNumberFormat="1" applyFont="1" applyAlignment="1">
      <alignment horizontal="right"/>
    </xf>
    <xf numFmtId="164" fontId="10" fillId="0" borderId="0" xfId="3" applyNumberFormat="1" applyFont="1" applyAlignment="1">
      <alignment horizontal="right" wrapText="1"/>
    </xf>
    <xf numFmtId="0" fontId="9" fillId="0" borderId="0" xfId="1" applyFont="1" applyAlignment="1">
      <alignment horizontal="right" wrapText="1"/>
    </xf>
    <xf numFmtId="164" fontId="9" fillId="0" borderId="0" xfId="2" applyNumberFormat="1" applyFont="1"/>
    <xf numFmtId="164" fontId="11" fillId="0" borderId="0" xfId="2" applyNumberFormat="1" applyFont="1"/>
    <xf numFmtId="164" fontId="11" fillId="0" borderId="0" xfId="2" applyNumberFormat="1" applyFont="1" applyAlignment="1">
      <alignment wrapText="1"/>
    </xf>
    <xf numFmtId="0" fontId="2" fillId="0" borderId="0" xfId="4" applyFont="1" applyAlignment="1">
      <alignment horizontal="left"/>
    </xf>
    <xf numFmtId="10" fontId="2" fillId="0" borderId="0" xfId="6" applyNumberFormat="1" applyFont="1"/>
    <xf numFmtId="164" fontId="7" fillId="0" borderId="0" xfId="2" applyNumberFormat="1" applyFont="1"/>
    <xf numFmtId="164" fontId="8" fillId="0" borderId="0" xfId="1" applyNumberFormat="1" applyFont="1"/>
    <xf numFmtId="0" fontId="2" fillId="0" borderId="0" xfId="4" quotePrefix="1" applyFont="1" applyAlignment="1">
      <alignment horizontal="left"/>
    </xf>
    <xf numFmtId="0" fontId="12" fillId="0" borderId="0" xfId="1" applyFont="1" applyAlignment="1">
      <alignment horizontal="left"/>
    </xf>
    <xf numFmtId="165" fontId="7" fillId="0" borderId="0" xfId="3" applyNumberFormat="1" applyFont="1"/>
    <xf numFmtId="164" fontId="7" fillId="0" borderId="0" xfId="3" applyNumberFormat="1" applyFont="1"/>
    <xf numFmtId="10" fontId="7" fillId="0" borderId="0" xfId="1" applyNumberFormat="1" applyFont="1"/>
    <xf numFmtId="164" fontId="7" fillId="0" borderId="0" xfId="1" applyNumberFormat="1" applyFont="1"/>
    <xf numFmtId="0" fontId="2" fillId="0" borderId="0" xfId="7" applyFont="1"/>
    <xf numFmtId="164" fontId="14" fillId="0" borderId="0" xfId="3" applyNumberFormat="1" applyFont="1" applyAlignment="1">
      <alignment horizontal="right"/>
    </xf>
    <xf numFmtId="0" fontId="14" fillId="0" borderId="0" xfId="1" applyFont="1" applyAlignment="1">
      <alignment horizontal="right" wrapText="1"/>
    </xf>
    <xf numFmtId="164" fontId="14" fillId="0" borderId="0" xfId="2" applyNumberFormat="1" applyFont="1" applyAlignment="1">
      <alignment wrapText="1"/>
    </xf>
    <xf numFmtId="164" fontId="12" fillId="0" borderId="0" xfId="2" applyNumberFormat="1" applyFont="1"/>
    <xf numFmtId="164" fontId="6" fillId="0" borderId="0" xfId="2" applyNumberFormat="1" applyFont="1"/>
    <xf numFmtId="164" fontId="15" fillId="0" borderId="0" xfId="1" applyNumberFormat="1" applyFont="1"/>
    <xf numFmtId="0" fontId="9" fillId="0" borderId="0" xfId="1" applyFont="1" applyAlignment="1">
      <alignment horizontal="right"/>
    </xf>
    <xf numFmtId="164" fontId="9" fillId="0" borderId="0" xfId="2" applyNumberFormat="1" applyFont="1" applyAlignment="1">
      <alignment horizontal="right"/>
    </xf>
    <xf numFmtId="164" fontId="11" fillId="0" borderId="0" xfId="2" applyNumberFormat="1" applyFont="1" applyAlignment="1">
      <alignment horizontal="right"/>
    </xf>
    <xf numFmtId="164" fontId="11" fillId="0" borderId="0" xfId="2" applyNumberFormat="1" applyFont="1" applyAlignment="1">
      <alignment horizontal="right" wrapText="1"/>
    </xf>
    <xf numFmtId="164" fontId="15" fillId="0" borderId="0" xfId="2" applyNumberFormat="1" applyFont="1"/>
  </cellXfs>
  <cellStyles count="8">
    <cellStyle name="Comma 2" xfId="2" xr:uid="{D587A323-EDFC-485E-9C5F-59AAAF7BBE4B}"/>
    <cellStyle name="Comma 3" xfId="3" xr:uid="{7E2DBF5D-F042-41E3-9F04-7C11FD3A2E83}"/>
    <cellStyle name="Normal" xfId="0" builtinId="0"/>
    <cellStyle name="Normal 2" xfId="1" xr:uid="{B5C3AB89-0E90-4B0C-A193-FE95867EED6A}"/>
    <cellStyle name="Normal 2 2" xfId="4" xr:uid="{2B4729A9-2B8B-45C7-99E9-BB346CBE614A}"/>
    <cellStyle name="Normal 2 3" xfId="7" xr:uid="{E3DBB4AC-1A28-4AEE-9213-806EAB2396F8}"/>
    <cellStyle name="Percent 2" xfId="5" xr:uid="{4E5495F3-BAE5-4623-BB9B-113E35D9B4E7}"/>
    <cellStyle name="Percent 3" xfId="6" xr:uid="{B46E7A8E-D685-445D-AE3F-BF83322922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SSQL224\Workpapers\data\5000's\5060\2005-6-30\Financials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Balance Sheet"/>
      <sheetName val="Income Statement"/>
      <sheetName val="Supporting Schedule"/>
      <sheetName val="Combined"/>
      <sheetName val="Trial Balance"/>
      <sheetName val="Cash Flow"/>
    </sheetNames>
    <sheetDataSet>
      <sheetData sheetId="0"/>
      <sheetData sheetId="1"/>
      <sheetData sheetId="2"/>
      <sheetData sheetId="3"/>
      <sheetData sheetId="4"/>
      <sheetData sheetId="5">
        <row r="7">
          <cell r="A7" t="str">
            <v>10</v>
          </cell>
          <cell r="C7">
            <v>0</v>
          </cell>
        </row>
        <row r="8">
          <cell r="C8">
            <v>-4940</v>
          </cell>
        </row>
        <row r="9">
          <cell r="C9">
            <v>0</v>
          </cell>
        </row>
        <row r="10">
          <cell r="C10">
            <v>318137</v>
          </cell>
        </row>
        <row r="11">
          <cell r="C11">
            <v>4598</v>
          </cell>
        </row>
        <row r="12">
          <cell r="C12">
            <v>-7889</v>
          </cell>
        </row>
        <row r="13">
          <cell r="C13">
            <v>2862</v>
          </cell>
        </row>
        <row r="14">
          <cell r="C14">
            <v>5860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8">
          <cell r="C18">
            <v>0</v>
          </cell>
        </row>
        <row r="19">
          <cell r="C19">
            <v>0</v>
          </cell>
        </row>
        <row r="20">
          <cell r="C20">
            <v>251230</v>
          </cell>
        </row>
        <row r="21">
          <cell r="C21">
            <v>22100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48281</v>
          </cell>
        </row>
        <row r="27">
          <cell r="C27">
            <v>-22054</v>
          </cell>
        </row>
        <row r="28">
          <cell r="C28">
            <v>-500785</v>
          </cell>
        </row>
        <row r="29">
          <cell r="C29">
            <v>0</v>
          </cell>
        </row>
        <row r="30">
          <cell r="C30">
            <v>-25954</v>
          </cell>
        </row>
        <row r="31">
          <cell r="C31">
            <v>-2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  <row r="39">
          <cell r="C39">
            <v>0</v>
          </cell>
        </row>
        <row r="40">
          <cell r="C40">
            <v>0</v>
          </cell>
        </row>
        <row r="41">
          <cell r="C41">
            <v>0</v>
          </cell>
        </row>
        <row r="42">
          <cell r="C42">
            <v>730</v>
          </cell>
        </row>
        <row r="43">
          <cell r="C43">
            <v>853</v>
          </cell>
        </row>
        <row r="44">
          <cell r="C44">
            <v>0</v>
          </cell>
        </row>
        <row r="45">
          <cell r="C45">
            <v>-4913</v>
          </cell>
        </row>
        <row r="46">
          <cell r="C46">
            <v>1328</v>
          </cell>
        </row>
        <row r="47">
          <cell r="C47">
            <v>-2548</v>
          </cell>
        </row>
        <row r="48">
          <cell r="C48">
            <v>0</v>
          </cell>
        </row>
        <row r="49">
          <cell r="C49">
            <v>-181924</v>
          </cell>
        </row>
        <row r="50">
          <cell r="C50">
            <v>-9600</v>
          </cell>
        </row>
        <row r="51">
          <cell r="C51">
            <v>-451875</v>
          </cell>
        </row>
        <row r="52">
          <cell r="C52">
            <v>-649000</v>
          </cell>
        </row>
        <row r="53">
          <cell r="C53">
            <v>368490</v>
          </cell>
        </row>
        <row r="54">
          <cell r="C54">
            <v>12000</v>
          </cell>
        </row>
        <row r="55">
          <cell r="C55">
            <v>0</v>
          </cell>
        </row>
        <row r="56">
          <cell r="C56">
            <v>33</v>
          </cell>
        </row>
        <row r="57">
          <cell r="C57">
            <v>4811</v>
          </cell>
        </row>
        <row r="58">
          <cell r="C58">
            <v>6300</v>
          </cell>
        </row>
        <row r="59">
          <cell r="C59">
            <v>1900</v>
          </cell>
        </row>
        <row r="60">
          <cell r="C60">
            <v>111277</v>
          </cell>
        </row>
        <row r="61">
          <cell r="C61">
            <v>17287</v>
          </cell>
        </row>
        <row r="62">
          <cell r="C62">
            <v>9188</v>
          </cell>
        </row>
        <row r="63">
          <cell r="C63">
            <v>0</v>
          </cell>
        </row>
        <row r="64">
          <cell r="C64">
            <v>16311</v>
          </cell>
        </row>
        <row r="65">
          <cell r="C65">
            <v>2329</v>
          </cell>
        </row>
        <row r="66">
          <cell r="C66">
            <v>28155</v>
          </cell>
        </row>
        <row r="67">
          <cell r="C67">
            <v>0</v>
          </cell>
        </row>
        <row r="68">
          <cell r="C68">
            <v>94639</v>
          </cell>
        </row>
        <row r="69">
          <cell r="C69">
            <v>169390</v>
          </cell>
        </row>
        <row r="70">
          <cell r="C70">
            <v>19800</v>
          </cell>
        </row>
        <row r="71">
          <cell r="C71">
            <v>57600</v>
          </cell>
        </row>
        <row r="72">
          <cell r="C72">
            <v>13150</v>
          </cell>
        </row>
        <row r="73">
          <cell r="C73">
            <v>215400</v>
          </cell>
        </row>
        <row r="74">
          <cell r="C74">
            <v>7200</v>
          </cell>
        </row>
        <row r="75">
          <cell r="C75">
            <v>0</v>
          </cell>
        </row>
        <row r="76">
          <cell r="C76">
            <v>50245</v>
          </cell>
        </row>
        <row r="77">
          <cell r="C77">
            <v>0</v>
          </cell>
        </row>
        <row r="78">
          <cell r="C78">
            <v>0</v>
          </cell>
        </row>
        <row r="79">
          <cell r="C79">
            <v>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0D644-46DF-4BD9-A9A8-A804632ED8E6}">
  <dimension ref="A1:E3"/>
  <sheetViews>
    <sheetView tabSelected="1" workbookViewId="0">
      <selection activeCell="A4" sqref="A4"/>
    </sheetView>
  </sheetViews>
  <sheetFormatPr defaultRowHeight="14.4" x14ac:dyDescent="0.3"/>
  <sheetData>
    <row r="1" spans="1:5" x14ac:dyDescent="0.3">
      <c r="A1" t="s">
        <v>0</v>
      </c>
    </row>
    <row r="3" spans="1:5" x14ac:dyDescent="0.3">
      <c r="A3" t="s">
        <v>1</v>
      </c>
      <c r="E3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B4D16-9FA5-41FA-9739-1090417737BD}">
  <sheetPr filterMode="1"/>
  <dimension ref="A1:U41"/>
  <sheetViews>
    <sheetView workbookViewId="0">
      <selection activeCell="A2" sqref="A2"/>
    </sheetView>
  </sheetViews>
  <sheetFormatPr defaultColWidth="8.8984375" defaultRowHeight="13.3" x14ac:dyDescent="0.3"/>
  <cols>
    <col min="1" max="1" width="10.69921875" style="18" customWidth="1"/>
    <col min="2" max="2" width="13.19921875" style="16" customWidth="1"/>
    <col min="3" max="3" width="27.8984375" style="1" bestFit="1" customWidth="1"/>
    <col min="4" max="4" width="27.8984375" style="1" customWidth="1"/>
    <col min="5" max="5" width="11.796875" style="1" bestFit="1" customWidth="1"/>
    <col min="6" max="6" width="11.796875" style="17" bestFit="1" customWidth="1"/>
    <col min="7" max="7" width="8.59765625" style="17" customWidth="1"/>
    <col min="8" max="8" width="12.69921875" style="18" customWidth="1"/>
    <col min="9" max="10" width="12.69921875" style="18" hidden="1" customWidth="1"/>
    <col min="11" max="11" width="10.8984375" style="1" customWidth="1"/>
    <col min="12" max="12" width="12.3984375" style="1" bestFit="1" customWidth="1"/>
    <col min="13" max="13" width="13.69921875" style="1" bestFit="1" customWidth="1"/>
    <col min="14" max="14" width="13.59765625" style="1" bestFit="1" customWidth="1"/>
    <col min="15" max="16" width="10.09765625" style="1" bestFit="1" customWidth="1"/>
    <col min="17" max="17" width="10.09765625" style="1" customWidth="1"/>
    <col min="18" max="18" width="10.59765625" style="1" customWidth="1"/>
    <col min="19" max="20" width="12.69921875" style="1" customWidth="1"/>
    <col min="21" max="21" width="9" style="18" bestFit="1" customWidth="1"/>
    <col min="22" max="16384" width="8.8984375" style="18"/>
  </cols>
  <sheetData>
    <row r="1" spans="1:20" x14ac:dyDescent="0.3">
      <c r="A1" s="15" t="s">
        <v>104</v>
      </c>
    </row>
    <row r="2" spans="1:20" x14ac:dyDescent="0.3">
      <c r="A2" s="15" t="s">
        <v>3</v>
      </c>
    </row>
    <row r="3" spans="1:20" x14ac:dyDescent="0.3">
      <c r="A3" s="15" t="s">
        <v>103</v>
      </c>
    </row>
    <row r="4" spans="1:20" ht="29.95" x14ac:dyDescent="0.45">
      <c r="A4" s="19" t="s">
        <v>4</v>
      </c>
      <c r="B4" s="19" t="s">
        <v>5</v>
      </c>
      <c r="C4" s="20" t="s">
        <v>6</v>
      </c>
      <c r="D4" s="20" t="s">
        <v>63</v>
      </c>
      <c r="E4" s="21" t="s">
        <v>64</v>
      </c>
      <c r="F4" s="21" t="s">
        <v>7</v>
      </c>
      <c r="G4" s="21" t="s">
        <v>8</v>
      </c>
      <c r="H4" s="22" t="s">
        <v>9</v>
      </c>
      <c r="I4" s="23" t="s">
        <v>65</v>
      </c>
      <c r="J4" s="23" t="s">
        <v>66</v>
      </c>
      <c r="K4" s="24" t="s">
        <v>67</v>
      </c>
      <c r="L4" s="25" t="s">
        <v>10</v>
      </c>
      <c r="M4" s="25" t="s">
        <v>11</v>
      </c>
      <c r="N4" s="25" t="s">
        <v>54</v>
      </c>
      <c r="O4" s="26" t="s">
        <v>68</v>
      </c>
      <c r="P4" s="26" t="s">
        <v>17</v>
      </c>
      <c r="Q4" s="27" t="s">
        <v>69</v>
      </c>
      <c r="R4" s="27" t="s">
        <v>70</v>
      </c>
      <c r="S4" s="18"/>
      <c r="T4" s="18"/>
    </row>
    <row r="5" spans="1:20" x14ac:dyDescent="0.3">
      <c r="A5" s="28" t="s">
        <v>41</v>
      </c>
      <c r="B5" s="8" t="s">
        <v>42</v>
      </c>
      <c r="C5" s="3" t="s">
        <v>71</v>
      </c>
      <c r="D5" s="3" t="s">
        <v>72</v>
      </c>
      <c r="E5" s="4">
        <v>2390.4</v>
      </c>
      <c r="F5" s="5">
        <f t="shared" ref="F5:F19" si="0">E5/2080</f>
        <v>1.1492307692307693</v>
      </c>
      <c r="G5" s="6">
        <f t="shared" ref="G5:G19" si="1">ROUNDUP(F5,0)</f>
        <v>2</v>
      </c>
      <c r="H5" s="6">
        <v>210586.1</v>
      </c>
      <c r="I5" s="6" t="e">
        <f t="shared" ref="I5:I11" si="2">SUMIFS(AmtRange,DescRange,$D5&amp;"*",CommentRange,"PR Tax")+SUMIFS(AmtRange,DescRange,$D5&amp;"*",CommentRange,"Work Comp")</f>
        <v>#NAME?</v>
      </c>
      <c r="J5" s="6" t="e">
        <f t="shared" ref="J5:J11" si="3">SUMIFS(AmtRange,DescRange,$D5&amp;"*",CommentRange,"Health Life")+SUMIFS(AmtRange,DescRange,$D5&amp;"*",CommentRange,"Other Ben")</f>
        <v>#NAME?</v>
      </c>
      <c r="K5" s="29">
        <v>0.3695888601864325</v>
      </c>
      <c r="L5" s="1">
        <v>16738.879055828031</v>
      </c>
      <c r="M5" s="1">
        <v>2102.3138339554748</v>
      </c>
      <c r="N5" s="1">
        <v>6244.632515927593</v>
      </c>
      <c r="O5" s="1">
        <v>354.2767937089086</v>
      </c>
      <c r="P5" s="30">
        <f t="shared" ref="P5:P27" si="4">SUM(L5:O5)</f>
        <v>25440.102199420005</v>
      </c>
      <c r="Q5" s="1">
        <f>SUM(N5:O5)+SUM(K32:O32)</f>
        <v>6598.9093096365013</v>
      </c>
      <c r="R5" s="1">
        <f>SUM(L5:M5)+SUM(G32:J32)</f>
        <v>18841.192889783506</v>
      </c>
      <c r="S5" s="31"/>
      <c r="T5" s="18"/>
    </row>
    <row r="6" spans="1:20" x14ac:dyDescent="0.3">
      <c r="A6" s="28" t="s">
        <v>43</v>
      </c>
      <c r="B6" s="2">
        <v>6030.1</v>
      </c>
      <c r="C6" s="3" t="s">
        <v>44</v>
      </c>
      <c r="D6" s="3" t="s">
        <v>73</v>
      </c>
      <c r="E6" s="4">
        <v>13793</v>
      </c>
      <c r="F6" s="5">
        <f t="shared" si="0"/>
        <v>6.6312499999999996</v>
      </c>
      <c r="G6" s="6">
        <f t="shared" si="1"/>
        <v>7</v>
      </c>
      <c r="H6" s="6">
        <v>734874.9</v>
      </c>
      <c r="I6" s="6" t="e">
        <f t="shared" si="2"/>
        <v>#NAME?</v>
      </c>
      <c r="J6" s="6" t="e">
        <f t="shared" si="3"/>
        <v>#NAME?</v>
      </c>
      <c r="K6" s="29">
        <v>0.18480507344145189</v>
      </c>
      <c r="L6" s="1">
        <v>66463.684703137973</v>
      </c>
      <c r="M6" s="1">
        <v>8443.8971937508941</v>
      </c>
      <c r="N6" s="1">
        <v>24516.950694225023</v>
      </c>
      <c r="O6" s="1">
        <v>1505.6087813782431</v>
      </c>
      <c r="P6" s="30">
        <f t="shared" si="4"/>
        <v>100930.14137249211</v>
      </c>
      <c r="Q6" s="1">
        <f>SUM(N6:O6)</f>
        <v>26022.559475603266</v>
      </c>
      <c r="R6" s="1">
        <f>SUM(L6:M6)</f>
        <v>74907.581896888863</v>
      </c>
      <c r="S6" s="18"/>
      <c r="T6" s="18"/>
    </row>
    <row r="7" spans="1:20" x14ac:dyDescent="0.3">
      <c r="A7" s="28" t="s">
        <v>45</v>
      </c>
      <c r="B7" s="2">
        <v>6041.1</v>
      </c>
      <c r="C7" s="3" t="s">
        <v>46</v>
      </c>
      <c r="D7" s="3" t="s">
        <v>73</v>
      </c>
      <c r="E7" s="4">
        <v>33615.4</v>
      </c>
      <c r="F7" s="5">
        <f t="shared" si="0"/>
        <v>16.161249999999999</v>
      </c>
      <c r="G7" s="6">
        <f t="shared" si="1"/>
        <v>17</v>
      </c>
      <c r="H7" s="6">
        <v>1532144.6399999999</v>
      </c>
      <c r="I7" s="6" t="e">
        <f t="shared" si="2"/>
        <v>#NAME?</v>
      </c>
      <c r="J7" s="6" t="e">
        <f t="shared" si="3"/>
        <v>#NAME?</v>
      </c>
      <c r="K7" s="29">
        <v>0.38530109372102223</v>
      </c>
      <c r="L7" s="1">
        <v>138570.49447812524</v>
      </c>
      <c r="M7" s="1">
        <v>17604.726772021295</v>
      </c>
      <c r="N7" s="1">
        <v>51115.522649230697</v>
      </c>
      <c r="O7" s="1">
        <v>3139.0518635561052</v>
      </c>
      <c r="P7" s="30">
        <f t="shared" si="4"/>
        <v>210429.79576293335</v>
      </c>
      <c r="Q7" s="1">
        <f>SUM(N7:O7)</f>
        <v>54254.574512786799</v>
      </c>
      <c r="R7" s="1">
        <f>SUM(L7:M7)</f>
        <v>156175.22125014654</v>
      </c>
      <c r="S7" s="18"/>
      <c r="T7" s="18"/>
    </row>
    <row r="8" spans="1:20" x14ac:dyDescent="0.3">
      <c r="A8" s="28" t="s">
        <v>47</v>
      </c>
      <c r="B8" s="2">
        <v>6051.1</v>
      </c>
      <c r="C8" s="3" t="s">
        <v>48</v>
      </c>
      <c r="D8" s="3" t="s">
        <v>73</v>
      </c>
      <c r="E8" s="4">
        <v>64909</v>
      </c>
      <c r="F8" s="5">
        <f t="shared" si="0"/>
        <v>31.206250000000001</v>
      </c>
      <c r="G8" s="6">
        <f t="shared" si="1"/>
        <v>32</v>
      </c>
      <c r="H8" s="6">
        <v>1709467.07</v>
      </c>
      <c r="I8" s="6" t="e">
        <f t="shared" si="2"/>
        <v>#NAME?</v>
      </c>
      <c r="J8" s="6" t="e">
        <f t="shared" si="3"/>
        <v>#NAME?</v>
      </c>
      <c r="K8" s="29">
        <v>0.42989383283752591</v>
      </c>
      <c r="L8" s="1">
        <v>154607.92081873678</v>
      </c>
      <c r="M8" s="1">
        <v>19642.206034227816</v>
      </c>
      <c r="N8" s="1">
        <v>57031.366656544284</v>
      </c>
      <c r="O8" s="1">
        <v>3502.3493550656522</v>
      </c>
      <c r="P8" s="30">
        <f t="shared" si="4"/>
        <v>234783.84286457454</v>
      </c>
      <c r="Q8" s="1">
        <f>SUM(N8:O8)</f>
        <v>60533.716011609933</v>
      </c>
      <c r="R8" s="1">
        <f>SUM(L8:M8)</f>
        <v>174250.1268529646</v>
      </c>
      <c r="S8" s="18"/>
      <c r="T8" s="18"/>
    </row>
    <row r="9" spans="1:20" x14ac:dyDescent="0.3">
      <c r="A9" s="32" t="s">
        <v>36</v>
      </c>
      <c r="B9" s="8" t="s">
        <v>37</v>
      </c>
      <c r="C9" s="16" t="s">
        <v>74</v>
      </c>
      <c r="D9" s="16" t="s">
        <v>75</v>
      </c>
      <c r="E9" s="4">
        <v>3821</v>
      </c>
      <c r="F9" s="5">
        <f t="shared" si="0"/>
        <v>1.8370192307692308</v>
      </c>
      <c r="G9" s="6">
        <f t="shared" si="1"/>
        <v>2</v>
      </c>
      <c r="H9" s="6">
        <v>261609.56</v>
      </c>
      <c r="I9" s="6" t="e">
        <f t="shared" si="2"/>
        <v>#NAME?</v>
      </c>
      <c r="J9" s="6" t="e">
        <f t="shared" si="3"/>
        <v>#NAME?</v>
      </c>
      <c r="K9" s="29">
        <v>0.44291555371834335</v>
      </c>
      <c r="L9" s="1">
        <v>23558.400422320799</v>
      </c>
      <c r="M9" s="1">
        <v>3021.7293570658767</v>
      </c>
      <c r="N9" s="1">
        <v>8807.5042311998368</v>
      </c>
      <c r="O9" s="1">
        <v>510.62405441526647</v>
      </c>
      <c r="P9" s="30">
        <f t="shared" si="4"/>
        <v>35898.258065001777</v>
      </c>
      <c r="Q9" s="1">
        <f>SUM(N9:O9)+SUM(K35:O35)</f>
        <v>9318.1282856151029</v>
      </c>
      <c r="R9" s="1">
        <f>SUM(L9:M9)+SUM(G35:J35)</f>
        <v>26580.129779386676</v>
      </c>
      <c r="S9" s="18"/>
      <c r="T9" s="18"/>
    </row>
    <row r="10" spans="1:20" x14ac:dyDescent="0.3">
      <c r="A10" s="28" t="s">
        <v>38</v>
      </c>
      <c r="B10" s="8" t="s">
        <v>39</v>
      </c>
      <c r="C10" s="3" t="s">
        <v>40</v>
      </c>
      <c r="D10" s="3" t="s">
        <v>75</v>
      </c>
      <c r="E10" s="4">
        <v>8774</v>
      </c>
      <c r="F10" s="5">
        <f t="shared" si="0"/>
        <v>4.2182692307692307</v>
      </c>
      <c r="G10" s="6">
        <f t="shared" si="1"/>
        <v>5</v>
      </c>
      <c r="H10" s="6">
        <v>171566.22999999995</v>
      </c>
      <c r="I10" s="6" t="e">
        <f t="shared" si="2"/>
        <v>#NAME?</v>
      </c>
      <c r="J10" s="6" t="e">
        <f t="shared" si="3"/>
        <v>#NAME?</v>
      </c>
      <c r="K10" s="29">
        <v>0.2904685584113158</v>
      </c>
      <c r="L10" s="1">
        <v>15752.542720797688</v>
      </c>
      <c r="M10" s="1">
        <v>1981.6810741630243</v>
      </c>
      <c r="N10" s="1">
        <v>5776.0515198909543</v>
      </c>
      <c r="O10" s="1">
        <v>334.87248693565363</v>
      </c>
      <c r="P10" s="30">
        <f t="shared" si="4"/>
        <v>23845.147801787316</v>
      </c>
      <c r="Q10" s="1">
        <f t="shared" ref="Q10:Q21" si="5">SUM(N10:O10)</f>
        <v>6110.9240068266081</v>
      </c>
      <c r="R10" s="1">
        <f t="shared" ref="R10:R27" si="6">SUM(L10:M10)</f>
        <v>17734.223794960712</v>
      </c>
      <c r="S10" s="18"/>
      <c r="T10" s="18"/>
    </row>
    <row r="11" spans="1:20" x14ac:dyDescent="0.3">
      <c r="A11" s="28" t="s">
        <v>18</v>
      </c>
      <c r="B11" s="2">
        <v>4306.1000000000004</v>
      </c>
      <c r="C11" s="3" t="s">
        <v>19</v>
      </c>
      <c r="D11" s="3" t="s">
        <v>72</v>
      </c>
      <c r="E11" s="4">
        <v>2168</v>
      </c>
      <c r="F11" s="5">
        <f t="shared" si="0"/>
        <v>1.0423076923076924</v>
      </c>
      <c r="G11" s="6">
        <f t="shared" si="1"/>
        <v>2</v>
      </c>
      <c r="H11" s="6">
        <v>75836.95</v>
      </c>
      <c r="I11" s="6" t="e">
        <f t="shared" si="2"/>
        <v>#NAME?</v>
      </c>
      <c r="J11" s="6" t="e">
        <f t="shared" si="3"/>
        <v>#NAME?</v>
      </c>
      <c r="K11" s="29">
        <v>0.13309754020096992</v>
      </c>
      <c r="L11" s="1">
        <v>6028.0594683736363</v>
      </c>
      <c r="M11" s="1">
        <v>757.09208304816718</v>
      </c>
      <c r="N11" s="1">
        <v>2248.83733484202</v>
      </c>
      <c r="O11" s="1">
        <v>127.58330911044375</v>
      </c>
      <c r="P11" s="30">
        <f t="shared" si="4"/>
        <v>9161.5721953742668</v>
      </c>
      <c r="Q11" s="1">
        <f t="shared" si="5"/>
        <v>2376.4206439524637</v>
      </c>
      <c r="R11" s="1">
        <f t="shared" si="6"/>
        <v>6785.1515514218036</v>
      </c>
      <c r="S11" s="18"/>
      <c r="T11" s="18"/>
    </row>
    <row r="12" spans="1:20" x14ac:dyDescent="0.3">
      <c r="A12" s="28" t="s">
        <v>20</v>
      </c>
      <c r="B12" s="2">
        <v>5105.1000000000004</v>
      </c>
      <c r="C12" s="3" t="s">
        <v>21</v>
      </c>
      <c r="D12" s="3" t="s">
        <v>76</v>
      </c>
      <c r="E12" s="4">
        <v>3868</v>
      </c>
      <c r="F12" s="5">
        <f t="shared" si="0"/>
        <v>1.8596153846153847</v>
      </c>
      <c r="G12" s="6">
        <f t="shared" si="1"/>
        <v>2</v>
      </c>
      <c r="H12" s="6">
        <v>91819.77</v>
      </c>
      <c r="I12" s="6">
        <v>9200.42</v>
      </c>
      <c r="J12" s="6">
        <v>3170.0699999999997</v>
      </c>
      <c r="K12" s="29">
        <v>1</v>
      </c>
      <c r="L12" s="1">
        <v>8154.4</v>
      </c>
      <c r="M12" s="1">
        <v>1046.02</v>
      </c>
      <c r="N12" s="1">
        <v>2978.49</v>
      </c>
      <c r="O12" s="1">
        <v>191.58</v>
      </c>
      <c r="P12" s="30">
        <f t="shared" si="4"/>
        <v>12370.49</v>
      </c>
      <c r="Q12" s="1">
        <f t="shared" si="5"/>
        <v>3170.0699999999997</v>
      </c>
      <c r="R12" s="1">
        <f t="shared" si="6"/>
        <v>9200.42</v>
      </c>
      <c r="S12" s="18"/>
      <c r="T12" s="18"/>
    </row>
    <row r="13" spans="1:20" hidden="1" x14ac:dyDescent="0.3">
      <c r="A13" s="28" t="s">
        <v>24</v>
      </c>
      <c r="B13" s="2">
        <v>5231.1000000000004</v>
      </c>
      <c r="C13" s="3" t="s">
        <v>25</v>
      </c>
      <c r="D13" s="3" t="s">
        <v>77</v>
      </c>
      <c r="E13" s="4"/>
      <c r="F13" s="5">
        <f t="shared" si="0"/>
        <v>0</v>
      </c>
      <c r="G13" s="6">
        <f t="shared" si="1"/>
        <v>0</v>
      </c>
      <c r="H13" s="6"/>
      <c r="I13" s="6" t="e">
        <f t="shared" ref="I13:I27" si="7">SUMIFS(AmtRange,DescRange,$D13&amp;"*",CommentRange,"PR Tax")+SUMIFS(AmtRange,DescRange,$D13&amp;"*",CommentRange,"Work Comp")</f>
        <v>#NAME?</v>
      </c>
      <c r="J13" s="6" t="e">
        <f t="shared" ref="J13:J27" si="8">SUMIFS(AmtRange,DescRange,$D13&amp;"*",CommentRange,"Health Life")+SUMIFS(AmtRange,DescRange,$D13&amp;"*",CommentRange,"Other Ben")</f>
        <v>#NAME?</v>
      </c>
      <c r="K13" s="29">
        <v>0</v>
      </c>
      <c r="L13" s="1">
        <v>0</v>
      </c>
      <c r="M13" s="1">
        <v>0</v>
      </c>
      <c r="N13" s="1">
        <v>0</v>
      </c>
      <c r="O13" s="1">
        <v>0</v>
      </c>
      <c r="P13" s="30">
        <f t="shared" si="4"/>
        <v>0</v>
      </c>
      <c r="Q13" s="1">
        <f t="shared" ref="Q13:Q18" si="9">SUM(N13:O13)</f>
        <v>0</v>
      </c>
      <c r="R13" s="1">
        <f t="shared" ref="R13:R18" si="10">SUM(L13:M13)</f>
        <v>0</v>
      </c>
      <c r="S13" s="18"/>
      <c r="T13" s="18"/>
    </row>
    <row r="14" spans="1:20" hidden="1" x14ac:dyDescent="0.3">
      <c r="A14" s="28" t="s">
        <v>22</v>
      </c>
      <c r="B14" s="2">
        <v>5205.1000000000004</v>
      </c>
      <c r="C14" s="3" t="s">
        <v>23</v>
      </c>
      <c r="D14" s="3" t="s">
        <v>77</v>
      </c>
      <c r="E14" s="4"/>
      <c r="F14" s="5">
        <f t="shared" si="0"/>
        <v>0</v>
      </c>
      <c r="G14" s="6">
        <f t="shared" si="1"/>
        <v>0</v>
      </c>
      <c r="H14" s="6"/>
      <c r="I14" s="6" t="e">
        <f t="shared" si="7"/>
        <v>#NAME?</v>
      </c>
      <c r="J14" s="6" t="e">
        <f t="shared" si="8"/>
        <v>#NAME?</v>
      </c>
      <c r="K14" s="29">
        <v>0</v>
      </c>
      <c r="L14" s="1">
        <v>0</v>
      </c>
      <c r="M14" s="1">
        <v>0</v>
      </c>
      <c r="N14" s="1">
        <v>0</v>
      </c>
      <c r="O14" s="1">
        <v>0</v>
      </c>
      <c r="P14" s="30">
        <f t="shared" si="4"/>
        <v>0</v>
      </c>
      <c r="Q14" s="1">
        <f t="shared" si="9"/>
        <v>0</v>
      </c>
      <c r="R14" s="1">
        <f t="shared" si="10"/>
        <v>0</v>
      </c>
      <c r="S14" s="18"/>
      <c r="T14" s="18"/>
    </row>
    <row r="15" spans="1:20" hidden="1" x14ac:dyDescent="0.3">
      <c r="A15" s="28" t="s">
        <v>26</v>
      </c>
      <c r="B15" s="2">
        <v>5310.1</v>
      </c>
      <c r="C15" s="3" t="s">
        <v>78</v>
      </c>
      <c r="D15" s="3" t="s">
        <v>79</v>
      </c>
      <c r="E15" s="4"/>
      <c r="F15" s="5">
        <f t="shared" si="0"/>
        <v>0</v>
      </c>
      <c r="G15" s="6">
        <f t="shared" si="1"/>
        <v>0</v>
      </c>
      <c r="H15" s="6"/>
      <c r="I15" s="6" t="e">
        <f t="shared" si="7"/>
        <v>#NAME?</v>
      </c>
      <c r="J15" s="6" t="e">
        <f t="shared" si="8"/>
        <v>#NAME?</v>
      </c>
      <c r="K15" s="29">
        <v>0</v>
      </c>
      <c r="L15" s="1">
        <v>0</v>
      </c>
      <c r="M15" s="1">
        <v>0</v>
      </c>
      <c r="N15" s="1">
        <v>0</v>
      </c>
      <c r="O15" s="1">
        <v>0</v>
      </c>
      <c r="P15" s="30">
        <f t="shared" si="4"/>
        <v>0</v>
      </c>
      <c r="Q15" s="1">
        <f t="shared" si="9"/>
        <v>0</v>
      </c>
      <c r="R15" s="1">
        <f t="shared" si="10"/>
        <v>0</v>
      </c>
      <c r="S15" s="18"/>
      <c r="T15" s="18"/>
    </row>
    <row r="16" spans="1:20" hidden="1" x14ac:dyDescent="0.3">
      <c r="A16" s="28" t="s">
        <v>26</v>
      </c>
      <c r="B16" s="2"/>
      <c r="C16" s="3" t="s">
        <v>80</v>
      </c>
      <c r="D16" s="3" t="s">
        <v>81</v>
      </c>
      <c r="E16" s="4"/>
      <c r="F16" s="5"/>
      <c r="G16" s="6">
        <f t="shared" si="1"/>
        <v>0</v>
      </c>
      <c r="H16" s="6"/>
      <c r="I16" s="6" t="e">
        <f t="shared" si="7"/>
        <v>#NAME?</v>
      </c>
      <c r="J16" s="6" t="e">
        <f t="shared" si="8"/>
        <v>#NAME?</v>
      </c>
      <c r="K16" s="29">
        <v>0</v>
      </c>
      <c r="L16" s="1">
        <v>0</v>
      </c>
      <c r="M16" s="1">
        <v>0</v>
      </c>
      <c r="N16" s="1">
        <v>0</v>
      </c>
      <c r="O16" s="1">
        <v>0</v>
      </c>
      <c r="P16" s="30"/>
      <c r="Q16" s="1">
        <f t="shared" si="9"/>
        <v>0</v>
      </c>
      <c r="R16" s="1">
        <f t="shared" si="10"/>
        <v>0</v>
      </c>
      <c r="S16" s="18"/>
      <c r="T16" s="18"/>
    </row>
    <row r="17" spans="1:20" hidden="1" x14ac:dyDescent="0.3">
      <c r="A17" s="28" t="s">
        <v>82</v>
      </c>
      <c r="B17" s="2"/>
      <c r="C17" s="3" t="s">
        <v>83</v>
      </c>
      <c r="D17" s="3" t="s">
        <v>75</v>
      </c>
      <c r="E17" s="4"/>
      <c r="F17" s="5">
        <f t="shared" si="0"/>
        <v>0</v>
      </c>
      <c r="G17" s="6">
        <f t="shared" si="1"/>
        <v>0</v>
      </c>
      <c r="H17" s="6"/>
      <c r="I17" s="6" t="e">
        <f t="shared" si="7"/>
        <v>#NAME?</v>
      </c>
      <c r="J17" s="6" t="e">
        <f t="shared" si="8"/>
        <v>#NAME?</v>
      </c>
      <c r="K17" s="29">
        <v>0</v>
      </c>
      <c r="L17" s="1">
        <v>0</v>
      </c>
      <c r="M17" s="1">
        <v>0</v>
      </c>
      <c r="N17" s="1">
        <v>0</v>
      </c>
      <c r="O17" s="1">
        <v>0</v>
      </c>
      <c r="P17" s="30">
        <f t="shared" si="4"/>
        <v>0</v>
      </c>
      <c r="Q17" s="1">
        <f t="shared" si="9"/>
        <v>0</v>
      </c>
      <c r="R17" s="1">
        <f t="shared" si="10"/>
        <v>0</v>
      </c>
      <c r="S17" s="18"/>
      <c r="T17" s="18"/>
    </row>
    <row r="18" spans="1:20" x14ac:dyDescent="0.3">
      <c r="A18" s="28" t="s">
        <v>27</v>
      </c>
      <c r="B18" s="2">
        <v>6505.1</v>
      </c>
      <c r="C18" s="3" t="s">
        <v>28</v>
      </c>
      <c r="D18" s="3" t="s">
        <v>72</v>
      </c>
      <c r="E18" s="4">
        <v>2236</v>
      </c>
      <c r="F18" s="5">
        <f t="shared" si="0"/>
        <v>1.075</v>
      </c>
      <c r="G18" s="6">
        <f t="shared" si="1"/>
        <v>2</v>
      </c>
      <c r="H18" s="6">
        <v>56931.97</v>
      </c>
      <c r="I18" s="6" t="e">
        <f t="shared" si="7"/>
        <v>#NAME?</v>
      </c>
      <c r="J18" s="6" t="e">
        <f t="shared" si="8"/>
        <v>#NAME?</v>
      </c>
      <c r="K18" s="29">
        <v>9.9918379705346977E-2</v>
      </c>
      <c r="L18" s="1">
        <v>4525.3573727802059</v>
      </c>
      <c r="M18" s="1">
        <v>568.36072335893994</v>
      </c>
      <c r="N18" s="1">
        <v>1688.2369304422953</v>
      </c>
      <c r="O18" s="1">
        <v>95.778761234154459</v>
      </c>
      <c r="P18" s="30">
        <f t="shared" si="4"/>
        <v>6877.7337878155959</v>
      </c>
      <c r="Q18" s="1">
        <f t="shared" si="9"/>
        <v>1784.0156916764497</v>
      </c>
      <c r="R18" s="1">
        <f t="shared" si="10"/>
        <v>5093.7180961391459</v>
      </c>
      <c r="S18" s="18"/>
      <c r="T18" s="18"/>
    </row>
    <row r="19" spans="1:20" x14ac:dyDescent="0.3">
      <c r="A19" s="28" t="s">
        <v>29</v>
      </c>
      <c r="B19" s="2">
        <v>6506.1</v>
      </c>
      <c r="C19" s="3" t="s">
        <v>84</v>
      </c>
      <c r="D19" s="3" t="s">
        <v>72</v>
      </c>
      <c r="E19" s="4">
        <v>5031</v>
      </c>
      <c r="F19" s="5">
        <f t="shared" si="0"/>
        <v>2.4187500000000002</v>
      </c>
      <c r="G19" s="6">
        <f t="shared" si="1"/>
        <v>3</v>
      </c>
      <c r="H19" s="6">
        <v>185447.49999999997</v>
      </c>
      <c r="I19" s="6" t="e">
        <f t="shared" si="7"/>
        <v>#NAME?</v>
      </c>
      <c r="J19" s="6" t="e">
        <f t="shared" si="8"/>
        <v>#NAME?</v>
      </c>
      <c r="K19" s="29">
        <v>0.32546939303887307</v>
      </c>
      <c r="L19" s="1">
        <v>14740.684564202802</v>
      </c>
      <c r="M19" s="1">
        <v>1851.3512749533697</v>
      </c>
      <c r="N19" s="1">
        <v>5499.1829398876853</v>
      </c>
      <c r="O19" s="1">
        <v>311.98519608527255</v>
      </c>
      <c r="P19" s="30">
        <f t="shared" si="4"/>
        <v>22403.203975129127</v>
      </c>
      <c r="Q19" s="1">
        <f t="shared" si="5"/>
        <v>5811.1681359729582</v>
      </c>
      <c r="R19" s="1">
        <f t="shared" si="6"/>
        <v>16592.035839156171</v>
      </c>
      <c r="S19" s="18"/>
      <c r="T19" s="18"/>
    </row>
    <row r="20" spans="1:20" hidden="1" x14ac:dyDescent="0.3">
      <c r="A20" s="28" t="s">
        <v>85</v>
      </c>
      <c r="B20" s="2"/>
      <c r="C20" s="3" t="s">
        <v>86</v>
      </c>
      <c r="D20" s="3" t="s">
        <v>87</v>
      </c>
      <c r="E20" s="4"/>
      <c r="F20" s="5"/>
      <c r="G20" s="6"/>
      <c r="H20" s="6"/>
      <c r="I20" s="6" t="e">
        <f t="shared" si="7"/>
        <v>#NAME?</v>
      </c>
      <c r="J20" s="6" t="e">
        <f t="shared" si="8"/>
        <v>#NAME?</v>
      </c>
      <c r="K20" s="29">
        <v>0</v>
      </c>
      <c r="L20" s="1">
        <v>0</v>
      </c>
      <c r="M20" s="1">
        <v>0</v>
      </c>
      <c r="N20" s="1">
        <v>0</v>
      </c>
      <c r="O20" s="1">
        <v>0</v>
      </c>
      <c r="P20" s="30">
        <f t="shared" si="4"/>
        <v>0</v>
      </c>
      <c r="Q20" s="1">
        <f t="shared" si="5"/>
        <v>0</v>
      </c>
      <c r="R20" s="1">
        <f t="shared" si="6"/>
        <v>0</v>
      </c>
      <c r="S20" s="18"/>
      <c r="T20" s="18"/>
    </row>
    <row r="21" spans="1:20" x14ac:dyDescent="0.3">
      <c r="A21" s="28" t="s">
        <v>30</v>
      </c>
      <c r="B21" s="7" t="s">
        <v>31</v>
      </c>
      <c r="C21" s="3" t="s">
        <v>32</v>
      </c>
      <c r="D21" s="3" t="s">
        <v>88</v>
      </c>
      <c r="E21" s="4">
        <v>3344</v>
      </c>
      <c r="F21" s="5">
        <f t="shared" ref="F21:F27" si="11">E21/2080</f>
        <v>1.6076923076923078</v>
      </c>
      <c r="G21" s="6">
        <f t="shared" ref="G21:G27" si="12">ROUNDUP(F21,0)</f>
        <v>2</v>
      </c>
      <c r="H21" s="6">
        <v>134791.81</v>
      </c>
      <c r="I21" s="6" t="e">
        <f t="shared" si="7"/>
        <v>#NAME?</v>
      </c>
      <c r="J21" s="6" t="e">
        <f t="shared" si="8"/>
        <v>#NAME?</v>
      </c>
      <c r="K21" s="29">
        <v>1</v>
      </c>
      <c r="L21" s="1">
        <v>12489.61</v>
      </c>
      <c r="M21" s="1">
        <v>1615.48</v>
      </c>
      <c r="N21" s="1">
        <v>4640.25</v>
      </c>
      <c r="O21" s="1">
        <v>302.60000000000002</v>
      </c>
      <c r="P21" s="30">
        <f t="shared" si="4"/>
        <v>19047.939999999999</v>
      </c>
      <c r="Q21" s="1">
        <f t="shared" si="5"/>
        <v>4942.8500000000004</v>
      </c>
      <c r="R21" s="1">
        <f t="shared" si="6"/>
        <v>14105.09</v>
      </c>
      <c r="S21" s="18"/>
      <c r="T21" s="18"/>
    </row>
    <row r="22" spans="1:20" x14ac:dyDescent="0.3">
      <c r="A22" s="28" t="s">
        <v>30</v>
      </c>
      <c r="B22" s="7"/>
      <c r="C22" s="3" t="s">
        <v>89</v>
      </c>
      <c r="D22" s="3" t="s">
        <v>75</v>
      </c>
      <c r="E22" s="4">
        <v>4794</v>
      </c>
      <c r="F22" s="5">
        <f t="shared" si="11"/>
        <v>2.3048076923076923</v>
      </c>
      <c r="G22" s="6">
        <f t="shared" si="12"/>
        <v>3</v>
      </c>
      <c r="H22" s="6">
        <v>157477.56999999998</v>
      </c>
      <c r="I22" s="6" t="e">
        <f t="shared" si="7"/>
        <v>#NAME?</v>
      </c>
      <c r="J22" s="6" t="e">
        <f t="shared" si="8"/>
        <v>#NAME?</v>
      </c>
      <c r="K22" s="29">
        <v>0.26661588787034068</v>
      </c>
      <c r="L22" s="1">
        <v>14458.976856881502</v>
      </c>
      <c r="M22" s="1">
        <v>1818.9495687710973</v>
      </c>
      <c r="N22" s="1">
        <v>5301.7342489092071</v>
      </c>
      <c r="O22" s="1">
        <v>307.37345864907962</v>
      </c>
      <c r="P22" s="30">
        <f t="shared" ref="P22" si="13">SUM(L22:O22)</f>
        <v>21887.034133210884</v>
      </c>
      <c r="Q22" s="1">
        <f t="shared" ref="Q22:Q27" si="14">SUM(N22:O22)</f>
        <v>5609.1077075582871</v>
      </c>
      <c r="R22" s="1">
        <f t="shared" si="6"/>
        <v>16277.926425652598</v>
      </c>
      <c r="S22" s="18"/>
      <c r="T22" s="18"/>
    </row>
    <row r="23" spans="1:20" hidden="1" x14ac:dyDescent="0.3">
      <c r="A23" s="28" t="s">
        <v>90</v>
      </c>
      <c r="B23" s="7"/>
      <c r="C23" s="3" t="s">
        <v>91</v>
      </c>
      <c r="D23" s="3" t="s">
        <v>75</v>
      </c>
      <c r="E23" s="4"/>
      <c r="F23" s="5">
        <f t="shared" si="11"/>
        <v>0</v>
      </c>
      <c r="G23" s="6">
        <f t="shared" si="12"/>
        <v>0</v>
      </c>
      <c r="H23" s="6"/>
      <c r="I23" s="6" t="e">
        <f t="shared" si="7"/>
        <v>#NAME?</v>
      </c>
      <c r="J23" s="6" t="e">
        <f t="shared" si="8"/>
        <v>#NAME?</v>
      </c>
      <c r="K23" s="29">
        <v>0</v>
      </c>
      <c r="L23" s="1">
        <v>0</v>
      </c>
      <c r="M23" s="1">
        <v>0</v>
      </c>
      <c r="N23" s="1">
        <v>0</v>
      </c>
      <c r="O23" s="1">
        <v>0</v>
      </c>
      <c r="P23" s="30">
        <f t="shared" si="4"/>
        <v>0</v>
      </c>
      <c r="Q23" s="1">
        <f t="shared" si="14"/>
        <v>0</v>
      </c>
      <c r="R23" s="1">
        <f t="shared" si="6"/>
        <v>0</v>
      </c>
      <c r="S23" s="18"/>
      <c r="T23" s="18"/>
    </row>
    <row r="24" spans="1:20" x14ac:dyDescent="0.3">
      <c r="A24" s="28" t="s">
        <v>92</v>
      </c>
      <c r="B24" s="7"/>
      <c r="C24" s="3" t="s">
        <v>93</v>
      </c>
      <c r="D24" s="3" t="s">
        <v>72</v>
      </c>
      <c r="E24" s="4">
        <v>720</v>
      </c>
      <c r="F24" s="5">
        <f t="shared" si="11"/>
        <v>0.34615384615384615</v>
      </c>
      <c r="G24" s="6">
        <f t="shared" si="12"/>
        <v>1</v>
      </c>
      <c r="H24" s="6">
        <v>40982.239999999998</v>
      </c>
      <c r="I24" s="6" t="e">
        <f t="shared" si="7"/>
        <v>#NAME?</v>
      </c>
      <c r="J24" s="6" t="e">
        <f t="shared" si="8"/>
        <v>#NAME?</v>
      </c>
      <c r="K24" s="29">
        <v>7.1925826868377452E-2</v>
      </c>
      <c r="L24" s="1">
        <v>3257.5595388153238</v>
      </c>
      <c r="M24" s="1">
        <v>409.13208468404804</v>
      </c>
      <c r="N24" s="1">
        <v>1215.2702789004043</v>
      </c>
      <c r="O24" s="1">
        <v>68.94593986122058</v>
      </c>
      <c r="P24" s="30">
        <f t="shared" si="4"/>
        <v>4950.9078422609973</v>
      </c>
      <c r="Q24" s="1">
        <f t="shared" si="14"/>
        <v>1284.2162187616248</v>
      </c>
      <c r="R24" s="1">
        <f t="shared" si="6"/>
        <v>3666.6916234993719</v>
      </c>
      <c r="S24" s="18"/>
      <c r="T24" s="18"/>
    </row>
    <row r="25" spans="1:20" x14ac:dyDescent="0.3">
      <c r="A25" s="28" t="s">
        <v>94</v>
      </c>
      <c r="B25" s="2">
        <v>7014.3</v>
      </c>
      <c r="C25" s="3" t="s">
        <v>95</v>
      </c>
      <c r="D25" s="3" t="s">
        <v>96</v>
      </c>
      <c r="E25" s="4">
        <v>3126</v>
      </c>
      <c r="F25" s="5">
        <f t="shared" si="11"/>
        <v>1.5028846153846154</v>
      </c>
      <c r="G25" s="6">
        <f t="shared" si="12"/>
        <v>2</v>
      </c>
      <c r="H25" s="6">
        <v>183734.76</v>
      </c>
      <c r="I25" s="6" t="e">
        <f t="shared" si="7"/>
        <v>#NAME?</v>
      </c>
      <c r="J25" s="6" t="e">
        <f t="shared" si="8"/>
        <v>#NAME?</v>
      </c>
      <c r="K25" s="29">
        <v>1</v>
      </c>
      <c r="L25" s="1">
        <v>14513.61</v>
      </c>
      <c r="M25" s="1">
        <v>2106.3200000000002</v>
      </c>
      <c r="N25" s="1">
        <v>3902.42</v>
      </c>
      <c r="O25" s="1">
        <v>407.03</v>
      </c>
      <c r="P25" s="30">
        <f t="shared" si="4"/>
        <v>20929.379999999997</v>
      </c>
      <c r="Q25" s="1">
        <f t="shared" si="14"/>
        <v>4309.45</v>
      </c>
      <c r="R25" s="1">
        <f t="shared" si="6"/>
        <v>16619.93</v>
      </c>
      <c r="S25" s="18"/>
      <c r="T25" s="18"/>
    </row>
    <row r="26" spans="1:20" x14ac:dyDescent="0.3">
      <c r="A26" s="28" t="s">
        <v>33</v>
      </c>
      <c r="B26" s="8" t="s">
        <v>34</v>
      </c>
      <c r="C26" s="3" t="s">
        <v>35</v>
      </c>
      <c r="D26" s="3" t="s">
        <v>97</v>
      </c>
      <c r="E26" s="4">
        <v>8615</v>
      </c>
      <c r="F26" s="5">
        <f t="shared" si="11"/>
        <v>4.1418269230769234</v>
      </c>
      <c r="G26" s="6">
        <f t="shared" si="12"/>
        <v>5</v>
      </c>
      <c r="H26" s="6">
        <v>171279.72</v>
      </c>
      <c r="I26" s="6" t="e">
        <f t="shared" si="7"/>
        <v>#NAME?</v>
      </c>
      <c r="J26" s="6" t="e">
        <f t="shared" si="8"/>
        <v>#NAME?</v>
      </c>
      <c r="K26" s="29">
        <v>1</v>
      </c>
      <c r="L26" s="1">
        <v>15414.29</v>
      </c>
      <c r="M26" s="1">
        <v>2428.9299999999998</v>
      </c>
      <c r="N26" s="1">
        <v>5642.4</v>
      </c>
      <c r="O26" s="1">
        <v>391.36</v>
      </c>
      <c r="P26" s="30">
        <f t="shared" si="4"/>
        <v>23876.980000000003</v>
      </c>
      <c r="Q26" s="1">
        <f t="shared" si="14"/>
        <v>6033.7599999999993</v>
      </c>
      <c r="R26" s="1">
        <f t="shared" si="6"/>
        <v>17843.22</v>
      </c>
      <c r="S26" s="18"/>
      <c r="T26" s="18"/>
    </row>
    <row r="27" spans="1:20" hidden="1" x14ac:dyDescent="0.3">
      <c r="A27" s="28" t="s">
        <v>49</v>
      </c>
      <c r="B27" s="2" t="s">
        <v>50</v>
      </c>
      <c r="C27" s="3" t="s">
        <v>50</v>
      </c>
      <c r="D27" s="3" t="s">
        <v>50</v>
      </c>
      <c r="E27" s="9"/>
      <c r="F27" s="5">
        <f t="shared" si="11"/>
        <v>0</v>
      </c>
      <c r="G27" s="6">
        <f t="shared" si="12"/>
        <v>0</v>
      </c>
      <c r="H27" s="6"/>
      <c r="I27" s="6" t="e">
        <f t="shared" si="7"/>
        <v>#NAME?</v>
      </c>
      <c r="J27" s="6" t="e">
        <f t="shared" si="8"/>
        <v>#NAME?</v>
      </c>
      <c r="K27" s="29">
        <v>0</v>
      </c>
      <c r="L27" s="1">
        <v>0</v>
      </c>
      <c r="M27" s="1">
        <v>0</v>
      </c>
      <c r="N27" s="1">
        <v>0</v>
      </c>
      <c r="O27" s="1">
        <v>0</v>
      </c>
      <c r="P27" s="30">
        <f t="shared" si="4"/>
        <v>0</v>
      </c>
      <c r="Q27" s="1">
        <f t="shared" si="14"/>
        <v>0</v>
      </c>
      <c r="R27" s="1">
        <f t="shared" si="6"/>
        <v>0</v>
      </c>
      <c r="S27" s="18"/>
      <c r="T27" s="18"/>
    </row>
    <row r="28" spans="1:20" x14ac:dyDescent="0.3">
      <c r="B28" s="33" t="s">
        <v>98</v>
      </c>
      <c r="C28" s="16"/>
      <c r="D28" s="16"/>
      <c r="E28" s="30">
        <f t="shared" ref="E28:R28" si="15">SUM(E5:E27)</f>
        <v>161204.79999999999</v>
      </c>
      <c r="F28" s="34">
        <f t="shared" si="15"/>
        <v>77.502307692307681</v>
      </c>
      <c r="G28" s="35">
        <f t="shared" si="15"/>
        <v>87</v>
      </c>
      <c r="H28" s="35">
        <f t="shared" si="15"/>
        <v>5718550.7899999982</v>
      </c>
      <c r="I28" s="35" t="e">
        <f t="shared" ref="I28:J28" si="16">SUM(I5:I27)</f>
        <v>#NAME?</v>
      </c>
      <c r="J28" s="35" t="e">
        <f t="shared" si="16"/>
        <v>#NAME?</v>
      </c>
      <c r="K28" s="36">
        <f t="shared" si="15"/>
        <v>7</v>
      </c>
      <c r="L28" s="37">
        <f t="shared" si="15"/>
        <v>509274.47000000003</v>
      </c>
      <c r="M28" s="37">
        <f t="shared" si="15"/>
        <v>65398.19</v>
      </c>
      <c r="N28" s="37">
        <f t="shared" si="15"/>
        <v>186608.84999999998</v>
      </c>
      <c r="O28" s="37">
        <f t="shared" si="15"/>
        <v>11551.02</v>
      </c>
      <c r="P28" s="37">
        <f t="shared" si="15"/>
        <v>772832.53</v>
      </c>
      <c r="Q28" s="37">
        <f t="shared" si="15"/>
        <v>198159.87000000002</v>
      </c>
      <c r="R28" s="37">
        <f t="shared" si="15"/>
        <v>574672.66</v>
      </c>
      <c r="S28" s="18"/>
      <c r="T28" s="18"/>
    </row>
    <row r="29" spans="1:20" x14ac:dyDescent="0.3">
      <c r="G29" s="17" t="s">
        <v>99</v>
      </c>
      <c r="H29" s="13">
        <v>5718550.7899999982</v>
      </c>
      <c r="I29" s="38"/>
      <c r="J29" s="38"/>
      <c r="K29" s="1" t="s">
        <v>100</v>
      </c>
      <c r="L29" s="1">
        <f>C33</f>
        <v>509274.46999999991</v>
      </c>
      <c r="M29" s="1">
        <f>C35</f>
        <v>65398.19</v>
      </c>
      <c r="N29" s="1">
        <f>C34</f>
        <v>186608.85000000003</v>
      </c>
      <c r="O29" s="1">
        <f>C36</f>
        <v>11551.02</v>
      </c>
    </row>
    <row r="30" spans="1:20" x14ac:dyDescent="0.3">
      <c r="G30" s="17" t="s">
        <v>101</v>
      </c>
      <c r="H30" s="13">
        <v>5718550.7900000028</v>
      </c>
      <c r="I30" s="13"/>
      <c r="J30" s="13"/>
      <c r="K30" s="1" t="s">
        <v>102</v>
      </c>
      <c r="L30" s="1">
        <f>L28-L29</f>
        <v>0</v>
      </c>
      <c r="M30" s="1">
        <f t="shared" ref="M30:O30" si="17">M28-M29</f>
        <v>0</v>
      </c>
      <c r="N30" s="1">
        <f t="shared" si="17"/>
        <v>0</v>
      </c>
      <c r="O30" s="1">
        <f t="shared" si="17"/>
        <v>0</v>
      </c>
    </row>
    <row r="31" spans="1:20" x14ac:dyDescent="0.3">
      <c r="G31" s="17" t="s">
        <v>102</v>
      </c>
      <c r="H31" s="31"/>
      <c r="I31" s="31"/>
      <c r="J31" s="31"/>
    </row>
    <row r="32" spans="1:20" ht="29.95" x14ac:dyDescent="0.45">
      <c r="B32" s="18"/>
      <c r="C32" s="39" t="s">
        <v>51</v>
      </c>
      <c r="D32" s="40" t="s">
        <v>52</v>
      </c>
      <c r="E32" s="41" t="s">
        <v>53</v>
      </c>
      <c r="F32" s="1"/>
      <c r="G32" s="1"/>
      <c r="H32" s="1"/>
      <c r="I32" s="1"/>
      <c r="J32" s="1"/>
      <c r="R32" s="18"/>
      <c r="S32" s="18"/>
      <c r="T32" s="18"/>
    </row>
    <row r="33" spans="2:21" x14ac:dyDescent="0.3">
      <c r="B33" s="18" t="s">
        <v>10</v>
      </c>
      <c r="C33" s="6">
        <v>509274.46999999991</v>
      </c>
      <c r="D33" s="10">
        <v>36058.300000000003</v>
      </c>
      <c r="E33" s="11">
        <f>C33-D33</f>
        <v>473216.16999999993</v>
      </c>
      <c r="F33" s="1"/>
      <c r="G33" s="1"/>
      <c r="H33" s="1"/>
      <c r="I33" s="1"/>
      <c r="J33" s="1"/>
      <c r="R33" s="18"/>
      <c r="S33" s="18"/>
      <c r="T33" s="18"/>
    </row>
    <row r="34" spans="2:21" x14ac:dyDescent="0.3">
      <c r="B34" s="18" t="s">
        <v>54</v>
      </c>
      <c r="C34" s="6">
        <v>186608.85000000003</v>
      </c>
      <c r="D34" s="10">
        <v>13261.14</v>
      </c>
      <c r="E34" s="11">
        <f>C34-D34</f>
        <v>173347.71000000002</v>
      </c>
      <c r="F34" s="1"/>
      <c r="G34" s="1"/>
      <c r="H34" s="1"/>
      <c r="I34" s="1"/>
      <c r="J34" s="1"/>
      <c r="R34" s="18"/>
      <c r="S34" s="18"/>
      <c r="T34" s="18"/>
    </row>
    <row r="35" spans="2:21" x14ac:dyDescent="0.3">
      <c r="B35" s="18" t="s">
        <v>11</v>
      </c>
      <c r="C35" s="6">
        <v>65398.19</v>
      </c>
      <c r="D35" s="10">
        <v>5090.43</v>
      </c>
      <c r="E35" s="11">
        <f>C35-D35</f>
        <v>60307.76</v>
      </c>
      <c r="F35" s="1"/>
      <c r="G35" s="1"/>
      <c r="H35" s="1"/>
      <c r="I35" s="1"/>
      <c r="J35" s="1"/>
      <c r="R35" s="18"/>
      <c r="S35" s="18"/>
      <c r="T35" s="18"/>
    </row>
    <row r="36" spans="2:21" x14ac:dyDescent="0.3">
      <c r="B36" s="18" t="s">
        <v>68</v>
      </c>
      <c r="C36" s="6">
        <v>11551.02</v>
      </c>
      <c r="D36" s="10">
        <v>885.54000000000008</v>
      </c>
      <c r="E36" s="11">
        <f>C36-D36</f>
        <v>10665.48</v>
      </c>
      <c r="F36" s="42"/>
      <c r="G36" s="1"/>
      <c r="H36" s="1"/>
      <c r="I36" s="1"/>
      <c r="J36" s="1"/>
      <c r="R36" s="18"/>
      <c r="S36" s="18"/>
      <c r="T36" s="18"/>
    </row>
    <row r="37" spans="2:21" x14ac:dyDescent="0.3">
      <c r="B37" s="18"/>
      <c r="C37" s="12">
        <f>SUM(C33:C36)</f>
        <v>772832.53</v>
      </c>
      <c r="D37" s="43">
        <f>SUM(D33:D36)</f>
        <v>55295.41</v>
      </c>
      <c r="E37" s="44">
        <f>SUM(E33:E36)</f>
        <v>717537.11999999988</v>
      </c>
      <c r="F37" s="1"/>
      <c r="G37" s="1"/>
      <c r="H37" s="1"/>
      <c r="I37" s="1"/>
      <c r="J37" s="1"/>
      <c r="R37" s="18"/>
      <c r="S37" s="18"/>
      <c r="T37" s="18"/>
    </row>
    <row r="38" spans="2:21" ht="26.6" hidden="1" x14ac:dyDescent="0.3">
      <c r="B38" s="18"/>
      <c r="C38" s="16"/>
      <c r="D38" s="16"/>
      <c r="F38" s="13"/>
      <c r="G38" s="18"/>
      <c r="H38" s="45" t="s">
        <v>55</v>
      </c>
      <c r="I38" s="45"/>
      <c r="J38" s="45"/>
      <c r="K38" s="18"/>
      <c r="L38" s="46" t="s">
        <v>10</v>
      </c>
      <c r="M38" s="46" t="s">
        <v>11</v>
      </c>
      <c r="N38" s="46" t="s">
        <v>12</v>
      </c>
      <c r="O38" s="47" t="s">
        <v>13</v>
      </c>
      <c r="P38" s="47" t="s">
        <v>14</v>
      </c>
      <c r="Q38" s="47" t="s">
        <v>15</v>
      </c>
      <c r="R38" s="47" t="s">
        <v>16</v>
      </c>
      <c r="S38" s="47" t="s">
        <v>17</v>
      </c>
      <c r="T38" s="48" t="s">
        <v>56</v>
      </c>
      <c r="U38" s="48" t="s">
        <v>57</v>
      </c>
    </row>
    <row r="39" spans="2:21" hidden="1" x14ac:dyDescent="0.3">
      <c r="B39" s="18" t="s">
        <v>37</v>
      </c>
      <c r="C39" s="1" t="s">
        <v>58</v>
      </c>
      <c r="E39" s="16" t="s">
        <v>59</v>
      </c>
      <c r="F39" s="16"/>
      <c r="G39" s="16"/>
      <c r="H39" s="4"/>
      <c r="I39" s="4"/>
      <c r="J39" s="4"/>
      <c r="K39" s="18"/>
      <c r="L39" s="9"/>
      <c r="M39" s="9"/>
      <c r="N39" s="9"/>
      <c r="O39" s="9"/>
      <c r="P39" s="9"/>
      <c r="Q39" s="9"/>
      <c r="R39" s="9"/>
      <c r="S39" s="49">
        <f>SUM(L39:R39)</f>
        <v>0</v>
      </c>
      <c r="T39" s="1">
        <f t="shared" ref="T39:T40" si="18">SUM(N39,P39)</f>
        <v>0</v>
      </c>
      <c r="U39" s="1">
        <f t="shared" ref="U39:U40" si="19">SUM(R39,O39)</f>
        <v>0</v>
      </c>
    </row>
    <row r="40" spans="2:21" hidden="1" x14ac:dyDescent="0.3">
      <c r="B40" s="18" t="s">
        <v>42</v>
      </c>
      <c r="C40" s="1" t="s">
        <v>60</v>
      </c>
      <c r="E40" s="16" t="s">
        <v>61</v>
      </c>
      <c r="F40" s="16"/>
      <c r="G40" s="16"/>
      <c r="H40" s="4"/>
      <c r="I40" s="4"/>
      <c r="J40" s="4"/>
      <c r="K40" s="18"/>
      <c r="L40" s="9"/>
      <c r="M40" s="9"/>
      <c r="N40" s="9"/>
      <c r="O40" s="9"/>
      <c r="P40" s="9"/>
      <c r="Q40" s="9"/>
      <c r="R40" s="9"/>
      <c r="S40" s="49">
        <f>SUM(L40:R40)</f>
        <v>0</v>
      </c>
      <c r="T40" s="1">
        <f t="shared" si="18"/>
        <v>0</v>
      </c>
      <c r="U40" s="1">
        <f t="shared" si="19"/>
        <v>0</v>
      </c>
    </row>
    <row r="41" spans="2:21" hidden="1" x14ac:dyDescent="0.3">
      <c r="B41" s="18"/>
      <c r="C41" s="30" t="s">
        <v>62</v>
      </c>
      <c r="D41" s="30"/>
      <c r="E41" s="16"/>
      <c r="F41" s="16"/>
      <c r="G41" s="16"/>
      <c r="H41" s="35">
        <f>SUM(H39:H40,H28)</f>
        <v>5718550.7899999982</v>
      </c>
      <c r="I41" s="35"/>
      <c r="J41" s="35"/>
      <c r="K41" s="18"/>
      <c r="L41" s="14">
        <f>SUM(L39:L40)</f>
        <v>0</v>
      </c>
      <c r="M41" s="14">
        <f t="shared" ref="M41:R41" si="20">SUM(M39:M40)</f>
        <v>0</v>
      </c>
      <c r="N41" s="14">
        <f t="shared" si="20"/>
        <v>0</v>
      </c>
      <c r="O41" s="14">
        <f t="shared" si="20"/>
        <v>0</v>
      </c>
      <c r="P41" s="14">
        <f t="shared" si="20"/>
        <v>0</v>
      </c>
      <c r="Q41" s="14">
        <f t="shared" si="20"/>
        <v>0</v>
      </c>
      <c r="R41" s="14">
        <f t="shared" si="20"/>
        <v>0</v>
      </c>
      <c r="U41" s="1"/>
    </row>
  </sheetData>
  <autoFilter ref="A4:P30" xr:uid="{CB1E7124-6A31-4EAF-B437-6277A9E751B9}">
    <filterColumn colId="10">
      <filters>
        <filter val="100.00%"/>
        <filter val="13.31%"/>
        <filter val="18.48%"/>
        <filter val="26.66%"/>
        <filter val="29.05%"/>
        <filter val="32.55%"/>
        <filter val="36.96%"/>
        <filter val="38.53%"/>
        <filter val="42.99%"/>
        <filter val="44.29%"/>
        <filter val="7.19%"/>
        <filter val="700.00%"/>
        <filter val="9.99%"/>
        <filter val="below:"/>
        <filter val="diff"/>
      </filters>
    </filterColumn>
  </autoFilter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B033C59-9B54-45AF-A7BF-629DA96194C5}"/>
</file>

<file path=customXml/itemProps2.xml><?xml version="1.0" encoding="utf-8"?>
<ds:datastoreItem xmlns:ds="http://schemas.openxmlformats.org/officeDocument/2006/customXml" ds:itemID="{55D7C401-67DD-47F6-B1B4-53611CAE23A0}"/>
</file>

<file path=customXml/itemProps3.xml><?xml version="1.0" encoding="utf-8"?>
<ds:datastoreItem xmlns:ds="http://schemas.openxmlformats.org/officeDocument/2006/customXml" ds:itemID="{14359674-6A36-464D-9E30-E4D229D27F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Acctg</vt:lpstr>
      <vt:lpstr>Employee Totals by Account</vt:lpstr>
      <vt:lpstr>'Employee Totals by Account'!CHealthLife</vt:lpstr>
      <vt:lpstr>'Employee Totals by Account'!COtherBen</vt:lpstr>
      <vt:lpstr>'Employee Totals by Account'!CPRTax</vt:lpstr>
      <vt:lpstr>'Employee Totals by Account'!CWage</vt:lpstr>
      <vt:lpstr>'Employee Totals by Account'!CWorkC</vt:lpstr>
      <vt:lpstr>'Employee Totals by Account'!EBLnRange</vt:lpstr>
      <vt:lpstr>'Employee Totals by Account'!Health</vt:lpstr>
      <vt:lpstr>'Employee Totals by Account'!HealthLife</vt:lpstr>
      <vt:lpstr>'Employee Totals by Account'!Other2</vt:lpstr>
      <vt:lpstr>'Employee Totals by Account'!PRTax</vt:lpstr>
      <vt:lpstr>'Employee Totals by Account'!SalAcct</vt:lpstr>
      <vt:lpstr>'Employee Totals by Account'!TotBenRange</vt:lpstr>
      <vt:lpstr>'Employee Totals by Account'!TotTaxRange</vt:lpstr>
      <vt:lpstr>'Employee Totals by Account'!WorkC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2022-06-14T10:12:00Z</dcterms:created>
  <dcterms:modified xsi:type="dcterms:W3CDTF">2023-09-03T18:06:58Z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